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tabRatio="680" activeTab="0"/>
  </bookViews>
  <sheets>
    <sheet name="ДНЗ" sheetId="1" r:id="rId1"/>
    <sheet name="ДНЗ9" sheetId="2" r:id="rId2"/>
  </sheets>
  <definedNames/>
  <calcPr fullCalcOnLoad="1"/>
</workbook>
</file>

<file path=xl/sharedStrings.xml><?xml version="1.0" encoding="utf-8"?>
<sst xmlns="http://schemas.openxmlformats.org/spreadsheetml/2006/main" count="132" uniqueCount="109">
  <si>
    <t>Показники </t>
  </si>
  <si>
    <t>Заробітна плата </t>
  </si>
  <si>
    <t>Предмети, матеріали, обладнання та інвентар, у тому числі м'який інвентар та обмундирування </t>
  </si>
  <si>
    <t>Продукти харчування </t>
  </si>
  <si>
    <t>Оплата послуг (крім комунальних) </t>
  </si>
  <si>
    <t>Оплата теплопостачання </t>
  </si>
  <si>
    <t>Оплата водопостачання і водовідведення </t>
  </si>
  <si>
    <t>Оплата електроенергії </t>
  </si>
  <si>
    <t>Оплата природного газу </t>
  </si>
  <si>
    <t>Окремі заходи по реалізації державних (регіональних) програм, не віднесені до заходів розвитку </t>
  </si>
  <si>
    <t>Капітальний ремонт інших об'єктів </t>
  </si>
  <si>
    <t>Нарахування на заробітну плату </t>
  </si>
  <si>
    <t>Видатки на відрядження </t>
  </si>
  <si>
    <t>Придбання обладнання і предметів довгострокового користування </t>
  </si>
  <si>
    <t>Всього</t>
  </si>
  <si>
    <t>Код</t>
  </si>
  <si>
    <t>Видатки</t>
  </si>
  <si>
    <t>Установа</t>
  </si>
  <si>
    <t>Разом</t>
  </si>
  <si>
    <t>Інші поточні видатки</t>
  </si>
  <si>
    <t>Реконструкція та реставрація інших об'єктів</t>
  </si>
  <si>
    <t>Інші поточні трансферти населенню </t>
  </si>
  <si>
    <t>Спец.фонд/03
 (благодійні внески)</t>
  </si>
  <si>
    <t>Загальний фонд/00</t>
  </si>
  <si>
    <t>Спец.фонд/01
Бюджет розвитку</t>
  </si>
  <si>
    <t>Спец.фонд/02
(Батьківська плата і оренда, реалізація майна)</t>
  </si>
  <si>
    <t>Загальний фонд/00 
видатки на запобігання та ліквідацію надзвичайних ситуацій та наслідків стихійного лиха</t>
  </si>
  <si>
    <t>Медогляд</t>
  </si>
  <si>
    <t>Страхування</t>
  </si>
  <si>
    <t>Поточний ремонт</t>
  </si>
  <si>
    <t>Поточний ремонт покрівлі</t>
  </si>
  <si>
    <t>Послуги банку</t>
  </si>
  <si>
    <t xml:space="preserve">Канцтовари </t>
  </si>
  <si>
    <t>Друкована продукція:</t>
  </si>
  <si>
    <t>Господарчі товари</t>
  </si>
  <si>
    <t>Меблі</t>
  </si>
  <si>
    <t>Бензин</t>
  </si>
  <si>
    <t>Запчастини</t>
  </si>
  <si>
    <t>Ін.матеріали</t>
  </si>
  <si>
    <t>Транспортні послуги</t>
  </si>
  <si>
    <t>Оренда приміщень</t>
  </si>
  <si>
    <t>Перезарядка вогнегасників</t>
  </si>
  <si>
    <t>Замір опору ДПРЧ-5 УДСНС України у Вол.обл.</t>
  </si>
  <si>
    <t>Кадастр</t>
  </si>
  <si>
    <t>Послуги зв'язку</t>
  </si>
  <si>
    <t>Вивіз сміття ВУКГ</t>
  </si>
  <si>
    <t>Внутрішньо-будинкове обслуговування
КП Нововолинськтеплокомуненерго</t>
  </si>
  <si>
    <t>Прочистка труб каналізації Нововолинськводоканал</t>
  </si>
  <si>
    <t>Інші послуги</t>
  </si>
  <si>
    <t>Медикаменти</t>
  </si>
  <si>
    <t xml:space="preserve">Підписка </t>
  </si>
  <si>
    <t xml:space="preserve">Миючі засоби    </t>
  </si>
  <si>
    <t xml:space="preserve">Повірка засобів обліку </t>
  </si>
  <si>
    <t xml:space="preserve">Санстанція </t>
  </si>
  <si>
    <t>Касові видатки ДНЗ №9</t>
  </si>
  <si>
    <t>загальний фонд</t>
  </si>
  <si>
    <t>Оплата інших енергоносіїв</t>
  </si>
  <si>
    <t>Спец.фонд/01 
Бюджет розвитку 0617363
соціально-економічний розвиток</t>
  </si>
  <si>
    <t>ЗДО №9</t>
  </si>
  <si>
    <t>Залишок</t>
  </si>
  <si>
    <t xml:space="preserve">Спец.фонд/01 
Бюджет розвитку 0617321 
Будівництво осітніх установ та закладів
</t>
  </si>
  <si>
    <t>План 
на рік з урахув. змін</t>
  </si>
  <si>
    <t>друк продукція наклеки і таблички / 02.2020</t>
  </si>
  <si>
    <t>живоловки (мишоловки) / 02.2020</t>
  </si>
  <si>
    <t>ролети розсувні / 02.2020</t>
  </si>
  <si>
    <t>соляне покриття / 02.2020</t>
  </si>
  <si>
    <t>сачок / 02.2020</t>
  </si>
  <si>
    <t>поручень для басену / 02.2020</t>
  </si>
  <si>
    <t>дезинфікуючі / 02.2020</t>
  </si>
  <si>
    <t>жалюзі / 02.2020</t>
  </si>
  <si>
    <t>ББЖ / 03.2020</t>
  </si>
  <si>
    <t xml:space="preserve"> світильник для знищ. Комах / 03.2020</t>
  </si>
  <si>
    <t>журнали, книги обліку / 06.2020</t>
  </si>
  <si>
    <t>буд.мат. / 06.2020</t>
  </si>
  <si>
    <t>промивка системи опалення / 07.2020</t>
  </si>
  <si>
    <t>шафа дитяча / 07.2020</t>
  </si>
  <si>
    <t>запчастини до коси / 07.2020</t>
  </si>
  <si>
    <t>паоточний ремонт вн. буд. сист. опалення / 08.2020</t>
  </si>
  <si>
    <t>поручні / 08.2020</t>
  </si>
  <si>
    <t>опромінювач бактерицидний / 08.2020</t>
  </si>
  <si>
    <t>бланки  "Меню вимога" / 09.2020</t>
  </si>
  <si>
    <t>дошки для басейну / 09.2020</t>
  </si>
  <si>
    <t>термометр для басейну / 09.2020</t>
  </si>
  <si>
    <t>паоточний ремонт водопровідної мережі / 09.2020</t>
  </si>
  <si>
    <t>випроб. зразків прод. на вміст росл.жиру / 10.2020</t>
  </si>
  <si>
    <t>відшкод. вартості лаб. досл. випроб. зразків прод. на вміст росл.жиру / 10.2020</t>
  </si>
  <si>
    <t>фарба / 10.2020</t>
  </si>
  <si>
    <t>дезінфікуючі засоби, термометри, рукавиці, маски  COVID-19 / 05,07,09,10.2020</t>
  </si>
  <si>
    <t>тканина / 10.2020</t>
  </si>
  <si>
    <t>госп.тов. / 02,03,05,06,07,09,10,11.2020</t>
  </si>
  <si>
    <t>сантехніка / 08,10,11.2020</t>
  </si>
  <si>
    <t>балка денного світла / 11.2020</t>
  </si>
  <si>
    <t>бактеріолог.досл.продуктів та води / 03,09,12.2020</t>
  </si>
  <si>
    <t>друк стат інф. / 01,02,05,06,07,08,10,11,12.2020</t>
  </si>
  <si>
    <t>тех.підтр.веб.рес / 02,06,09,12.2020</t>
  </si>
  <si>
    <t>регенерація картріджів / 12.2020</t>
  </si>
  <si>
    <t>госп.тов. / 06,12.2020</t>
  </si>
  <si>
    <t>буд. мат двері вхідні 2 шт / 10,12.2020</t>
  </si>
  <si>
    <t>електротовари / 10,11,12.2020</t>
  </si>
  <si>
    <t>стіл трансформер / 12.2020</t>
  </si>
  <si>
    <t>мякий куточок 2 шт / 12.2020</t>
  </si>
  <si>
    <t>полиці для білизни 2 шт / 12.2020</t>
  </si>
  <si>
    <t>посуд / 07,12.2020</t>
  </si>
  <si>
    <t>поточний ремонт картрідж, БФП, сист.блок. / 11,12.2020</t>
  </si>
  <si>
    <t>заміна вікон / 12.2020</t>
  </si>
  <si>
    <t>заправка картриджа / 11,12.2020</t>
  </si>
  <si>
    <t>послуги автопідйомника / 12.2020</t>
  </si>
  <si>
    <t>за 2020 р.</t>
  </si>
  <si>
    <t>Кошторисні призначення та касові видатки по ЗДО №9  м.Нововолинськ</t>
  </si>
</sst>
</file>

<file path=xl/styles.xml><?xml version="1.0" encoding="utf-8"?>
<styleSheet xmlns="http://schemas.openxmlformats.org/spreadsheetml/2006/main">
  <numFmts count="2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_ ;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56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33" borderId="10" xfId="0" applyFont="1" applyFill="1" applyBorder="1" applyAlignment="1">
      <alignment horizontal="center"/>
    </xf>
    <xf numFmtId="4" fontId="12" fillId="33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4" fontId="8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12" fillId="13" borderId="10" xfId="0" applyFont="1" applyFill="1" applyBorder="1" applyAlignment="1">
      <alignment/>
    </xf>
    <xf numFmtId="4" fontId="12" fillId="13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4" fontId="49" fillId="0" borderId="0" xfId="0" applyNumberFormat="1" applyFont="1" applyAlignment="1">
      <alignment/>
    </xf>
    <xf numFmtId="0" fontId="12" fillId="0" borderId="10" xfId="0" applyFont="1" applyBorder="1" applyAlignment="1">
      <alignment horizontal="right" wrapText="1"/>
    </xf>
    <xf numFmtId="0" fontId="12" fillId="0" borderId="10" xfId="0" applyFont="1" applyBorder="1" applyAlignment="1">
      <alignment horizontal="right"/>
    </xf>
    <xf numFmtId="0" fontId="12" fillId="0" borderId="10" xfId="0" applyFont="1" applyBorder="1" applyAlignment="1">
      <alignment horizontal="left"/>
    </xf>
    <xf numFmtId="0" fontId="12" fillId="0" borderId="0" xfId="0" applyFont="1" applyAlignment="1">
      <alignment horizontal="left"/>
    </xf>
    <xf numFmtId="4" fontId="12" fillId="0" borderId="0" xfId="0" applyNumberFormat="1" applyFont="1" applyAlignment="1">
      <alignment horizontal="center" vertical="center"/>
    </xf>
    <xf numFmtId="0" fontId="12" fillId="33" borderId="10" xfId="0" applyFont="1" applyFill="1" applyBorder="1" applyAlignment="1">
      <alignment/>
    </xf>
    <xf numFmtId="4" fontId="49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right" vertical="center" wrapText="1"/>
    </xf>
    <xf numFmtId="0" fontId="12" fillId="0" borderId="0" xfId="0" applyFont="1" applyAlignment="1">
      <alignment horizontal="right" wrapText="1"/>
    </xf>
    <xf numFmtId="4" fontId="12" fillId="0" borderId="0" xfId="0" applyNumberFormat="1" applyFont="1" applyAlignment="1">
      <alignment horizontal="center"/>
    </xf>
    <xf numFmtId="171" fontId="10" fillId="0" borderId="11" xfId="0" applyNumberFormat="1" applyFont="1" applyBorder="1" applyAlignment="1" applyProtection="1">
      <alignment horizontal="right" vertical="center" wrapText="1" indent="1"/>
      <protection/>
    </xf>
    <xf numFmtId="171" fontId="10" fillId="0" borderId="12" xfId="0" applyNumberFormat="1" applyFont="1" applyBorder="1" applyAlignment="1" applyProtection="1">
      <alignment horizontal="right" vertical="center" wrapText="1" indent="1"/>
      <protection/>
    </xf>
    <xf numFmtId="172" fontId="10" fillId="0" borderId="13" xfId="0" applyNumberFormat="1" applyFont="1" applyFill="1" applyBorder="1" applyAlignment="1" applyProtection="1">
      <alignment horizontal="center" vertical="center" wrapText="1"/>
      <protection/>
    </xf>
    <xf numFmtId="171" fontId="10" fillId="0" borderId="14" xfId="0" applyNumberFormat="1" applyFont="1" applyBorder="1" applyAlignment="1" applyProtection="1">
      <alignment horizontal="right" vertical="center" wrapText="1" indent="1"/>
      <protection/>
    </xf>
    <xf numFmtId="171" fontId="10" fillId="0" borderId="15" xfId="0" applyNumberFormat="1" applyFont="1" applyBorder="1" applyAlignment="1" applyProtection="1">
      <alignment horizontal="right" vertical="center" wrapText="1" indent="1"/>
      <protection/>
    </xf>
    <xf numFmtId="172" fontId="10" fillId="0" borderId="16" xfId="0" applyNumberFormat="1" applyFont="1" applyFill="1" applyBorder="1" applyAlignment="1" applyProtection="1">
      <alignment horizontal="center" vertical="center" wrapText="1"/>
      <protection/>
    </xf>
    <xf numFmtId="171" fontId="10" fillId="0" borderId="17" xfId="0" applyNumberFormat="1" applyFont="1" applyBorder="1" applyAlignment="1" applyProtection="1">
      <alignment horizontal="right" vertical="center" wrapText="1" indent="1"/>
      <protection/>
    </xf>
    <xf numFmtId="171" fontId="10" fillId="0" borderId="18" xfId="0" applyNumberFormat="1" applyFont="1" applyBorder="1" applyAlignment="1" applyProtection="1">
      <alignment horizontal="right" vertical="center" wrapText="1" indent="1"/>
      <protection/>
    </xf>
    <xf numFmtId="172" fontId="10" fillId="0" borderId="19" xfId="0" applyNumberFormat="1" applyFont="1" applyFill="1" applyBorder="1" applyAlignment="1" applyProtection="1">
      <alignment horizontal="center" vertical="center" wrapText="1"/>
      <protection/>
    </xf>
    <xf numFmtId="172" fontId="8" fillId="34" borderId="20" xfId="0" applyNumberFormat="1" applyFont="1" applyFill="1" applyBorder="1" applyAlignment="1" applyProtection="1">
      <alignment horizontal="center" vertical="center" wrapText="1"/>
      <protection/>
    </xf>
    <xf numFmtId="171" fontId="8" fillId="34" borderId="21" xfId="0" applyNumberFormat="1" applyFont="1" applyFill="1" applyBorder="1" applyAlignment="1" applyProtection="1">
      <alignment horizontal="right" vertical="center" wrapText="1" indent="1"/>
      <protection/>
    </xf>
    <xf numFmtId="171" fontId="8" fillId="34" borderId="20" xfId="0" applyNumberFormat="1" applyFont="1" applyFill="1" applyBorder="1" applyAlignment="1" applyProtection="1">
      <alignment horizontal="right" vertical="center" wrapText="1" indent="1"/>
      <protection/>
    </xf>
    <xf numFmtId="171" fontId="8" fillId="34" borderId="21" xfId="0" applyNumberFormat="1" applyFont="1" applyFill="1" applyBorder="1" applyAlignment="1" applyProtection="1">
      <alignment horizontal="center" vertical="center" wrapText="1"/>
      <protection/>
    </xf>
    <xf numFmtId="171" fontId="8" fillId="34" borderId="20" xfId="0" applyNumberFormat="1" applyFont="1" applyFill="1" applyBorder="1" applyAlignment="1" applyProtection="1">
      <alignment horizontal="center" vertical="center" wrapText="1"/>
      <protection/>
    </xf>
    <xf numFmtId="4" fontId="8" fillId="34" borderId="20" xfId="0" applyNumberFormat="1" applyFont="1" applyFill="1" applyBorder="1" applyAlignment="1" applyProtection="1">
      <alignment horizontal="center" vertical="center" wrapText="1"/>
      <protection/>
    </xf>
    <xf numFmtId="171" fontId="8" fillId="34" borderId="22" xfId="0" applyNumberFormat="1" applyFont="1" applyFill="1" applyBorder="1" applyAlignment="1" applyProtection="1">
      <alignment horizontal="center" vertical="center" wrapText="1"/>
      <protection/>
    </xf>
    <xf numFmtId="4" fontId="10" fillId="0" borderId="13" xfId="0" applyNumberFormat="1" applyFont="1" applyFill="1" applyBorder="1" applyAlignment="1" applyProtection="1">
      <alignment horizontal="center" vertical="center" wrapText="1"/>
      <protection/>
    </xf>
    <xf numFmtId="4" fontId="10" fillId="0" borderId="16" xfId="0" applyNumberFormat="1" applyFont="1" applyFill="1" applyBorder="1" applyAlignment="1" applyProtection="1">
      <alignment horizontal="center" vertical="center" wrapText="1"/>
      <protection/>
    </xf>
    <xf numFmtId="4" fontId="10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23" xfId="0" applyFont="1" applyBorder="1" applyAlignment="1">
      <alignment horizontal="left" wrapText="1"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top" wrapText="1"/>
      <protection/>
    </xf>
    <xf numFmtId="0" fontId="3" fillId="0" borderId="29" xfId="0" applyFont="1" applyBorder="1" applyAlignment="1" applyProtection="1">
      <alignment horizontal="center" vertical="top" wrapText="1"/>
      <protection/>
    </xf>
    <xf numFmtId="0" fontId="3" fillId="0" borderId="20" xfId="0" applyFont="1" applyBorder="1" applyAlignment="1" applyProtection="1">
      <alignment horizontal="center" vertical="top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9" fillId="0" borderId="31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33" xfId="0" applyFont="1" applyBorder="1" applyAlignment="1" applyProtection="1">
      <alignment horizontal="center" vertical="center" wrapText="1"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1" fontId="6" fillId="0" borderId="28" xfId="0" applyNumberFormat="1" applyFont="1" applyBorder="1" applyAlignment="1" applyProtection="1">
      <alignment horizontal="center" vertical="center" wrapText="1"/>
      <protection/>
    </xf>
    <xf numFmtId="1" fontId="6" fillId="0" borderId="37" xfId="0" applyNumberFormat="1" applyFont="1" applyBorder="1" applyAlignment="1" applyProtection="1">
      <alignment horizontal="center" vertical="center" wrapText="1"/>
      <protection/>
    </xf>
    <xf numFmtId="1" fontId="4" fillId="0" borderId="22" xfId="0" applyNumberFormat="1" applyFont="1" applyBorder="1" applyAlignment="1" applyProtection="1">
      <alignment horizontal="center" vertical="top" wrapText="1"/>
      <protection/>
    </xf>
    <xf numFmtId="1" fontId="4" fillId="0" borderId="35" xfId="0" applyNumberFormat="1" applyFont="1" applyBorder="1" applyAlignment="1" applyProtection="1">
      <alignment horizontal="center" vertical="top" wrapText="1"/>
      <protection/>
    </xf>
    <xf numFmtId="1" fontId="4" fillId="0" borderId="21" xfId="0" applyNumberFormat="1" applyFont="1" applyBorder="1" applyAlignment="1" applyProtection="1">
      <alignment horizontal="center" vertical="top" wrapText="1"/>
      <protection/>
    </xf>
    <xf numFmtId="1" fontId="4" fillId="0" borderId="20" xfId="0" applyNumberFormat="1" applyFont="1" applyBorder="1" applyAlignment="1" applyProtection="1">
      <alignment horizontal="center" vertical="center" wrapText="1"/>
      <protection/>
    </xf>
    <xf numFmtId="1" fontId="4" fillId="0" borderId="21" xfId="0" applyNumberFormat="1" applyFont="1" applyBorder="1" applyAlignment="1" applyProtection="1">
      <alignment horizontal="center" vertical="center" wrapText="1"/>
      <protection/>
    </xf>
    <xf numFmtId="1" fontId="4" fillId="0" borderId="29" xfId="0" applyNumberFormat="1" applyFont="1" applyBorder="1" applyAlignment="1" applyProtection="1">
      <alignment horizontal="center" vertical="center" wrapText="1"/>
      <protection/>
    </xf>
    <xf numFmtId="1" fontId="4" fillId="0" borderId="37" xfId="0" applyNumberFormat="1" applyFont="1" applyBorder="1" applyAlignment="1" applyProtection="1">
      <alignment horizontal="center" vertical="center" wrapText="1"/>
      <protection/>
    </xf>
    <xf numFmtId="1" fontId="4" fillId="0" borderId="38" xfId="0" applyNumberFormat="1" applyFont="1" applyBorder="1" applyAlignment="1" applyProtection="1">
      <alignment horizontal="center" vertical="center" wrapText="1"/>
      <protection/>
    </xf>
    <xf numFmtId="1" fontId="2" fillId="0" borderId="0" xfId="0" applyNumberFormat="1" applyFont="1" applyAlignment="1" applyProtection="1">
      <alignment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left" vertical="center" wrapText="1" indent="1"/>
      <protection/>
    </xf>
    <xf numFmtId="0" fontId="10" fillId="0" borderId="26" xfId="0" applyFont="1" applyBorder="1" applyAlignment="1" applyProtection="1">
      <alignment horizontal="left" vertical="top" wrapText="1" indent="1"/>
      <protection/>
    </xf>
    <xf numFmtId="0" fontId="10" fillId="0" borderId="27" xfId="0" applyFont="1" applyBorder="1" applyAlignment="1" applyProtection="1">
      <alignment horizontal="left" vertical="top" wrapText="1" indent="1"/>
      <protection/>
    </xf>
    <xf numFmtId="171" fontId="10" fillId="0" borderId="25" xfId="0" applyNumberFormat="1" applyFont="1" applyFill="1" applyBorder="1" applyAlignment="1" applyProtection="1">
      <alignment horizontal="center" vertical="center" wrapText="1"/>
      <protection/>
    </xf>
    <xf numFmtId="171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/>
      <protection/>
    </xf>
    <xf numFmtId="0" fontId="10" fillId="0" borderId="16" xfId="0" applyFont="1" applyBorder="1" applyAlignment="1" applyProtection="1">
      <alignment horizontal="left" vertical="center" wrapText="1" indent="1"/>
      <protection/>
    </xf>
    <xf numFmtId="0" fontId="10" fillId="0" borderId="24" xfId="0" applyFont="1" applyBorder="1" applyAlignment="1" applyProtection="1">
      <alignment horizontal="left" vertical="top" wrapText="1" indent="1"/>
      <protection/>
    </xf>
    <xf numFmtId="0" fontId="11" fillId="0" borderId="23" xfId="0" applyFont="1" applyBorder="1" applyAlignment="1" applyProtection="1">
      <alignment horizontal="left" indent="1"/>
      <protection/>
    </xf>
    <xf numFmtId="171" fontId="10" fillId="0" borderId="40" xfId="0" applyNumberFormat="1" applyFont="1" applyFill="1" applyBorder="1" applyAlignment="1" applyProtection="1">
      <alignment horizontal="center" vertical="center" wrapText="1"/>
      <protection/>
    </xf>
    <xf numFmtId="171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41" xfId="0" applyFont="1" applyBorder="1" applyAlignment="1" applyProtection="1">
      <alignment horizontal="left" vertical="top" wrapText="1" indent="1"/>
      <protection/>
    </xf>
    <xf numFmtId="0" fontId="10" fillId="0" borderId="31" xfId="0" applyFont="1" applyBorder="1" applyAlignment="1" applyProtection="1">
      <alignment horizontal="left" vertical="center" wrapText="1" indent="1"/>
      <protection/>
    </xf>
    <xf numFmtId="0" fontId="10" fillId="0" borderId="32" xfId="0" applyFont="1" applyBorder="1" applyAlignment="1" applyProtection="1">
      <alignment horizontal="left" vertical="top" wrapText="1" indent="1"/>
      <protection/>
    </xf>
    <xf numFmtId="0" fontId="11" fillId="0" borderId="33" xfId="0" applyFont="1" applyBorder="1" applyAlignment="1" applyProtection="1">
      <alignment horizontal="left" indent="1"/>
      <protection/>
    </xf>
    <xf numFmtId="0" fontId="10" fillId="0" borderId="42" xfId="0" applyFont="1" applyBorder="1" applyAlignment="1" applyProtection="1">
      <alignment horizontal="center" vertical="top" wrapText="1"/>
      <protection/>
    </xf>
    <xf numFmtId="171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34" borderId="28" xfId="0" applyFont="1" applyFill="1" applyBorder="1" applyAlignment="1" applyProtection="1">
      <alignment horizontal="center" vertical="top" wrapText="1"/>
      <protection/>
    </xf>
    <xf numFmtId="0" fontId="8" fillId="34" borderId="29" xfId="0" applyFont="1" applyFill="1" applyBorder="1" applyAlignment="1" applyProtection="1">
      <alignment horizontal="center" vertical="top" wrapText="1"/>
      <protection/>
    </xf>
    <xf numFmtId="0" fontId="8" fillId="34" borderId="20" xfId="0" applyFont="1" applyFill="1" applyBorder="1" applyAlignment="1" applyProtection="1">
      <alignment horizontal="center" vertical="top" wrapText="1"/>
      <protection/>
    </xf>
    <xf numFmtId="0" fontId="3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91"/>
  <sheetViews>
    <sheetView tabSelected="1" zoomScale="85" zoomScaleNormal="85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J33" sqref="J33"/>
    </sheetView>
  </sheetViews>
  <sheetFormatPr defaultColWidth="9.00390625" defaultRowHeight="12.75"/>
  <cols>
    <col min="1" max="1" width="11.00390625" style="109" customWidth="1"/>
    <col min="2" max="2" width="8.25390625" style="110" customWidth="1"/>
    <col min="3" max="3" width="16.00390625" style="111" customWidth="1"/>
    <col min="4" max="4" width="33.25390625" style="94" customWidth="1"/>
    <col min="5" max="5" width="23.75390625" style="94" customWidth="1"/>
    <col min="6" max="7" width="23.375" style="111" customWidth="1"/>
    <col min="8" max="10" width="21.25390625" style="111" customWidth="1"/>
    <col min="11" max="11" width="21.125" style="94" hidden="1" customWidth="1"/>
    <col min="12" max="13" width="21.125" style="111" hidden="1" customWidth="1"/>
    <col min="14" max="14" width="18.875" style="94" customWidth="1"/>
    <col min="15" max="16" width="18.875" style="111" customWidth="1"/>
    <col min="17" max="19" width="16.375" style="111" customWidth="1"/>
    <col min="20" max="20" width="18.875" style="94" customWidth="1"/>
    <col min="21" max="22" width="18.875" style="111" customWidth="1"/>
    <col min="23" max="23" width="18.875" style="94" hidden="1" customWidth="1"/>
    <col min="24" max="25" width="18.875" style="111" hidden="1" customWidth="1"/>
    <col min="26" max="26" width="18.875" style="94" customWidth="1"/>
    <col min="27" max="28" width="18.875" style="111" customWidth="1"/>
    <col min="29" max="30" width="18.125" style="111" customWidth="1"/>
    <col min="31" max="31" width="14.25390625" style="94" customWidth="1"/>
    <col min="32" max="34" width="18.125" style="111" customWidth="1"/>
    <col min="35" max="36" width="14.25390625" style="94" customWidth="1"/>
    <col min="37" max="16384" width="9.125" style="94" customWidth="1"/>
  </cols>
  <sheetData>
    <row r="1" spans="2:34" s="49" customFormat="1" ht="4.5" customHeight="1">
      <c r="B1" s="50"/>
      <c r="C1" s="51"/>
      <c r="D1" s="51"/>
      <c r="E1" s="51"/>
      <c r="F1" s="51"/>
      <c r="G1" s="52"/>
      <c r="H1" s="51"/>
      <c r="I1" s="53"/>
      <c r="J1" s="53"/>
      <c r="L1" s="51"/>
      <c r="M1" s="52"/>
      <c r="O1" s="51"/>
      <c r="P1" s="51"/>
      <c r="Q1" s="51"/>
      <c r="R1" s="53"/>
      <c r="S1" s="53"/>
      <c r="U1" s="51"/>
      <c r="V1" s="51"/>
      <c r="X1" s="51"/>
      <c r="Y1" s="51"/>
      <c r="AA1" s="51"/>
      <c r="AB1" s="51"/>
      <c r="AC1" s="51"/>
      <c r="AD1" s="53"/>
      <c r="AF1" s="51"/>
      <c r="AG1" s="51"/>
      <c r="AH1" s="53"/>
    </row>
    <row r="2" spans="2:28" s="49" customFormat="1" ht="6.75" customHeight="1">
      <c r="B2" s="54" t="s">
        <v>108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5"/>
      <c r="X2" s="55"/>
      <c r="Y2" s="55"/>
      <c r="Z2" s="55"/>
      <c r="AA2" s="55"/>
      <c r="AB2" s="55"/>
    </row>
    <row r="3" spans="2:28" s="49" customFormat="1" ht="17.25" customHeight="1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5"/>
      <c r="X3" s="55"/>
      <c r="Y3" s="55"/>
      <c r="Z3" s="55"/>
      <c r="AA3" s="55"/>
      <c r="AB3" s="55"/>
    </row>
    <row r="4" spans="2:28" s="49" customFormat="1" ht="21.75" customHeight="1">
      <c r="B4" s="54" t="s">
        <v>107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5"/>
      <c r="X4" s="55"/>
      <c r="Y4" s="55"/>
      <c r="Z4" s="55"/>
      <c r="AA4" s="55"/>
      <c r="AB4" s="55"/>
    </row>
    <row r="5" spans="2:35" s="49" customFormat="1" ht="7.5" customHeight="1" thickBot="1">
      <c r="B5" s="56"/>
      <c r="C5" s="56"/>
      <c r="D5" s="56"/>
      <c r="E5" s="56"/>
      <c r="F5" s="56"/>
      <c r="G5" s="56"/>
      <c r="H5" s="56"/>
      <c r="I5" s="56"/>
      <c r="J5" s="56"/>
      <c r="K5" s="56"/>
      <c r="M5" s="56"/>
      <c r="N5" s="56"/>
      <c r="Q5" s="56"/>
      <c r="R5" s="56"/>
      <c r="S5" s="56"/>
      <c r="T5" s="56"/>
      <c r="W5" s="56"/>
      <c r="Z5" s="56"/>
      <c r="AC5" s="56"/>
      <c r="AD5" s="56"/>
      <c r="AE5" s="56"/>
      <c r="AG5" s="56"/>
      <c r="AH5" s="56"/>
      <c r="AI5" s="56"/>
    </row>
    <row r="6" spans="1:28" s="49" customFormat="1" ht="48.75" customHeight="1" thickBot="1">
      <c r="A6" s="57" t="s">
        <v>17</v>
      </c>
      <c r="B6" s="58" t="s">
        <v>15</v>
      </c>
      <c r="C6" s="59" t="s">
        <v>0</v>
      </c>
      <c r="D6" s="60"/>
      <c r="E6" s="61" t="s">
        <v>18</v>
      </c>
      <c r="F6" s="62"/>
      <c r="G6" s="63"/>
      <c r="H6" s="61" t="s">
        <v>23</v>
      </c>
      <c r="I6" s="62"/>
      <c r="J6" s="63"/>
      <c r="K6" s="64" t="s">
        <v>26</v>
      </c>
      <c r="L6" s="65"/>
      <c r="M6" s="66"/>
      <c r="N6" s="64" t="s">
        <v>25</v>
      </c>
      <c r="O6" s="65"/>
      <c r="P6" s="63"/>
      <c r="Q6" s="65" t="s">
        <v>22</v>
      </c>
      <c r="R6" s="65"/>
      <c r="S6" s="66"/>
      <c r="T6" s="64" t="s">
        <v>24</v>
      </c>
      <c r="U6" s="65"/>
      <c r="V6" s="63"/>
      <c r="W6" s="67" t="s">
        <v>60</v>
      </c>
      <c r="X6" s="68"/>
      <c r="Y6" s="69"/>
      <c r="Z6" s="64" t="s">
        <v>57</v>
      </c>
      <c r="AA6" s="65"/>
      <c r="AB6" s="63"/>
    </row>
    <row r="7" spans="1:28" s="49" customFormat="1" ht="54" customHeight="1" thickBot="1">
      <c r="A7" s="70"/>
      <c r="B7" s="71"/>
      <c r="C7" s="72"/>
      <c r="D7" s="73"/>
      <c r="E7" s="74" t="s">
        <v>61</v>
      </c>
      <c r="F7" s="75" t="s">
        <v>16</v>
      </c>
      <c r="G7" s="76" t="s">
        <v>59</v>
      </c>
      <c r="H7" s="74" t="s">
        <v>61</v>
      </c>
      <c r="I7" s="75" t="s">
        <v>16</v>
      </c>
      <c r="J7" s="76" t="s">
        <v>59</v>
      </c>
      <c r="K7" s="74" t="s">
        <v>61</v>
      </c>
      <c r="L7" s="75" t="s">
        <v>16</v>
      </c>
      <c r="M7" s="76" t="s">
        <v>59</v>
      </c>
      <c r="N7" s="74" t="s">
        <v>61</v>
      </c>
      <c r="O7" s="75" t="s">
        <v>16</v>
      </c>
      <c r="P7" s="76" t="s">
        <v>59</v>
      </c>
      <c r="Q7" s="74" t="s">
        <v>61</v>
      </c>
      <c r="R7" s="75" t="s">
        <v>16</v>
      </c>
      <c r="S7" s="76" t="s">
        <v>59</v>
      </c>
      <c r="T7" s="74" t="s">
        <v>61</v>
      </c>
      <c r="U7" s="75" t="s">
        <v>16</v>
      </c>
      <c r="V7" s="76" t="s">
        <v>59</v>
      </c>
      <c r="W7" s="74" t="s">
        <v>61</v>
      </c>
      <c r="X7" s="75" t="s">
        <v>16</v>
      </c>
      <c r="Y7" s="76" t="s">
        <v>59</v>
      </c>
      <c r="Z7" s="74" t="s">
        <v>61</v>
      </c>
      <c r="AA7" s="75" t="s">
        <v>16</v>
      </c>
      <c r="AB7" s="76" t="s">
        <v>59</v>
      </c>
    </row>
    <row r="8" spans="1:28" s="87" customFormat="1" ht="15" thickBot="1">
      <c r="A8" s="77">
        <v>1</v>
      </c>
      <c r="B8" s="78">
        <v>2</v>
      </c>
      <c r="C8" s="79">
        <v>3</v>
      </c>
      <c r="D8" s="80"/>
      <c r="E8" s="81">
        <v>4</v>
      </c>
      <c r="F8" s="82">
        <v>5</v>
      </c>
      <c r="G8" s="82">
        <v>6</v>
      </c>
      <c r="H8" s="83">
        <v>7</v>
      </c>
      <c r="I8" s="84">
        <v>8</v>
      </c>
      <c r="J8" s="85">
        <v>9</v>
      </c>
      <c r="K8" s="83">
        <v>10</v>
      </c>
      <c r="L8" s="82">
        <v>11</v>
      </c>
      <c r="M8" s="82">
        <v>12</v>
      </c>
      <c r="N8" s="83">
        <v>10</v>
      </c>
      <c r="O8" s="82">
        <v>11</v>
      </c>
      <c r="P8" s="82">
        <v>12</v>
      </c>
      <c r="Q8" s="84">
        <v>13</v>
      </c>
      <c r="R8" s="86">
        <v>14</v>
      </c>
      <c r="S8" s="86">
        <v>15</v>
      </c>
      <c r="T8" s="84">
        <v>16</v>
      </c>
      <c r="U8" s="86">
        <v>17</v>
      </c>
      <c r="V8" s="86">
        <v>18</v>
      </c>
      <c r="W8" s="84">
        <v>22</v>
      </c>
      <c r="X8" s="86">
        <v>23</v>
      </c>
      <c r="Y8" s="86">
        <v>24</v>
      </c>
      <c r="Z8" s="84">
        <v>19</v>
      </c>
      <c r="AA8" s="86">
        <v>20</v>
      </c>
      <c r="AB8" s="86">
        <v>21</v>
      </c>
    </row>
    <row r="9" spans="1:28" s="94" customFormat="1" ht="18.75" customHeight="1">
      <c r="A9" s="88" t="s">
        <v>58</v>
      </c>
      <c r="B9" s="89">
        <v>2111</v>
      </c>
      <c r="C9" s="90" t="s">
        <v>1</v>
      </c>
      <c r="D9" s="91"/>
      <c r="E9" s="24">
        <f>H9+K9+N9+Q9+T9+W9+Z9</f>
        <v>5092085.23</v>
      </c>
      <c r="F9" s="25">
        <f>I9+L9+O9+R9+U9+X9+AA9</f>
        <v>5092076.88</v>
      </c>
      <c r="G9" s="26">
        <f>E9-F9</f>
        <v>8.350000000558794</v>
      </c>
      <c r="H9" s="92">
        <v>5067102.23</v>
      </c>
      <c r="I9" s="93">
        <v>5067095.4399999995</v>
      </c>
      <c r="J9" s="26">
        <f>H9-I9</f>
        <v>6.7900000009685755</v>
      </c>
      <c r="K9" s="92">
        <v>0</v>
      </c>
      <c r="L9" s="93">
        <v>0</v>
      </c>
      <c r="M9" s="40">
        <f>K9-L9</f>
        <v>0</v>
      </c>
      <c r="N9" s="92">
        <v>24983</v>
      </c>
      <c r="O9" s="93">
        <v>24981.44</v>
      </c>
      <c r="P9" s="40">
        <f>N9-O9</f>
        <v>1.5600000000013097</v>
      </c>
      <c r="Q9" s="92">
        <v>0</v>
      </c>
      <c r="R9" s="93">
        <v>0</v>
      </c>
      <c r="S9" s="40">
        <f>Q9-R9</f>
        <v>0</v>
      </c>
      <c r="T9" s="92">
        <v>0</v>
      </c>
      <c r="U9" s="93">
        <v>0</v>
      </c>
      <c r="V9" s="40">
        <f>T9-U9</f>
        <v>0</v>
      </c>
      <c r="W9" s="92">
        <v>0</v>
      </c>
      <c r="X9" s="93">
        <v>0</v>
      </c>
      <c r="Y9" s="40">
        <f>W9-X9</f>
        <v>0</v>
      </c>
      <c r="Z9" s="92">
        <v>0</v>
      </c>
      <c r="AA9" s="93">
        <v>0</v>
      </c>
      <c r="AB9" s="40">
        <f>Z9-AA9</f>
        <v>0</v>
      </c>
    </row>
    <row r="10" spans="1:28" s="94" customFormat="1" ht="18.75" customHeight="1">
      <c r="A10" s="88"/>
      <c r="B10" s="95">
        <v>2120</v>
      </c>
      <c r="C10" s="96" t="s">
        <v>11</v>
      </c>
      <c r="D10" s="97"/>
      <c r="E10" s="27">
        <f aca="true" t="shared" si="0" ref="E10:E25">H10+K10+N10+Q10+T10+W10+Z10</f>
        <v>1149816.15</v>
      </c>
      <c r="F10" s="28">
        <f aca="true" t="shared" si="1" ref="F10:F25">I10+L10+O10+R10+U10+X10+AA10</f>
        <v>1149816.07</v>
      </c>
      <c r="G10" s="29">
        <f>E10-F10</f>
        <v>0.07999999984167516</v>
      </c>
      <c r="H10" s="98">
        <v>1144320.15</v>
      </c>
      <c r="I10" s="99">
        <v>1144320.1500000001</v>
      </c>
      <c r="J10" s="29">
        <f>H10-I10</f>
        <v>0</v>
      </c>
      <c r="K10" s="98">
        <v>0</v>
      </c>
      <c r="L10" s="99">
        <v>0</v>
      </c>
      <c r="M10" s="41">
        <f>K10-L10</f>
        <v>0</v>
      </c>
      <c r="N10" s="98">
        <v>5496</v>
      </c>
      <c r="O10" s="99">
        <v>5495.92</v>
      </c>
      <c r="P10" s="41">
        <f>N10-O10</f>
        <v>0.07999999999992724</v>
      </c>
      <c r="Q10" s="98">
        <v>0</v>
      </c>
      <c r="R10" s="99">
        <v>0</v>
      </c>
      <c r="S10" s="41">
        <f>Q10-R10</f>
        <v>0</v>
      </c>
      <c r="T10" s="98">
        <v>0</v>
      </c>
      <c r="U10" s="99">
        <v>0</v>
      </c>
      <c r="V10" s="41">
        <f>T10-U10</f>
        <v>0</v>
      </c>
      <c r="W10" s="98">
        <v>0</v>
      </c>
      <c r="X10" s="99">
        <v>0</v>
      </c>
      <c r="Y10" s="41">
        <f>W10-X10</f>
        <v>0</v>
      </c>
      <c r="Z10" s="98">
        <v>0</v>
      </c>
      <c r="AA10" s="99">
        <v>0</v>
      </c>
      <c r="AB10" s="41">
        <f>Z10-AA10</f>
        <v>0</v>
      </c>
    </row>
    <row r="11" spans="1:28" s="94" customFormat="1" ht="18.75" customHeight="1">
      <c r="A11" s="88"/>
      <c r="B11" s="95">
        <v>2210</v>
      </c>
      <c r="C11" s="96" t="s">
        <v>2</v>
      </c>
      <c r="D11" s="97"/>
      <c r="E11" s="27">
        <f t="shared" si="0"/>
        <v>188782.98</v>
      </c>
      <c r="F11" s="28">
        <f t="shared" si="1"/>
        <v>188778.72</v>
      </c>
      <c r="G11" s="29">
        <f aca="true" t="shared" si="2" ref="G11:G24">E11-F11</f>
        <v>4.260000000009313</v>
      </c>
      <c r="H11" s="98">
        <f>183400-1900+14000+500-7300</f>
        <v>188700</v>
      </c>
      <c r="I11" s="99">
        <v>188695.74</v>
      </c>
      <c r="J11" s="29">
        <f aca="true" t="shared" si="3" ref="J11:J24">H11-I11</f>
        <v>4.260000000009313</v>
      </c>
      <c r="K11" s="98">
        <v>0</v>
      </c>
      <c r="L11" s="99">
        <v>0</v>
      </c>
      <c r="M11" s="41">
        <f aca="true" t="shared" si="4" ref="M11:M24">K11-L11</f>
        <v>0</v>
      </c>
      <c r="N11" s="98"/>
      <c r="O11" s="99">
        <v>0</v>
      </c>
      <c r="P11" s="41">
        <f aca="true" t="shared" si="5" ref="P11:P24">N11-O11</f>
        <v>0</v>
      </c>
      <c r="Q11" s="98">
        <v>82.98</v>
      </c>
      <c r="R11" s="99">
        <v>82.98</v>
      </c>
      <c r="S11" s="41">
        <f aca="true" t="shared" si="6" ref="S11:S24">Q11-R11</f>
        <v>0</v>
      </c>
      <c r="T11" s="98">
        <v>0</v>
      </c>
      <c r="U11" s="99">
        <v>0</v>
      </c>
      <c r="V11" s="41">
        <f aca="true" t="shared" si="7" ref="V11:V24">T11-U11</f>
        <v>0</v>
      </c>
      <c r="W11" s="98">
        <v>0</v>
      </c>
      <c r="X11" s="99">
        <v>0</v>
      </c>
      <c r="Y11" s="41">
        <f aca="true" t="shared" si="8" ref="Y11:Y24">W11-X11</f>
        <v>0</v>
      </c>
      <c r="Z11" s="98">
        <v>0</v>
      </c>
      <c r="AA11" s="99">
        <v>0</v>
      </c>
      <c r="AB11" s="41">
        <f aca="true" t="shared" si="9" ref="AB11:AB24">Z11-AA11</f>
        <v>0</v>
      </c>
    </row>
    <row r="12" spans="1:28" s="94" customFormat="1" ht="18.75" customHeight="1">
      <c r="A12" s="88"/>
      <c r="B12" s="95">
        <v>2230</v>
      </c>
      <c r="C12" s="96" t="s">
        <v>3</v>
      </c>
      <c r="D12" s="97"/>
      <c r="E12" s="27">
        <f t="shared" si="0"/>
        <v>626000</v>
      </c>
      <c r="F12" s="28">
        <f t="shared" si="1"/>
        <v>597224.44</v>
      </c>
      <c r="G12" s="29">
        <f t="shared" si="2"/>
        <v>28775.560000000056</v>
      </c>
      <c r="H12" s="98">
        <f>382000-172600+30000</f>
        <v>239400</v>
      </c>
      <c r="I12" s="99">
        <v>212522.37</v>
      </c>
      <c r="J12" s="29">
        <f t="shared" si="3"/>
        <v>26877.630000000005</v>
      </c>
      <c r="K12" s="98">
        <v>0</v>
      </c>
      <c r="L12" s="99">
        <v>0</v>
      </c>
      <c r="M12" s="41">
        <f t="shared" si="4"/>
        <v>0</v>
      </c>
      <c r="N12" s="98">
        <v>386600</v>
      </c>
      <c r="O12" s="99">
        <v>384702.06999999995</v>
      </c>
      <c r="P12" s="41">
        <f t="shared" si="5"/>
        <v>1897.9300000000512</v>
      </c>
      <c r="Q12" s="98">
        <v>0</v>
      </c>
      <c r="R12" s="99">
        <v>0</v>
      </c>
      <c r="S12" s="41">
        <f t="shared" si="6"/>
        <v>0</v>
      </c>
      <c r="T12" s="98">
        <v>0</v>
      </c>
      <c r="U12" s="99">
        <v>0</v>
      </c>
      <c r="V12" s="41">
        <f t="shared" si="7"/>
        <v>0</v>
      </c>
      <c r="W12" s="98">
        <v>0</v>
      </c>
      <c r="X12" s="99">
        <v>0</v>
      </c>
      <c r="Y12" s="41">
        <f t="shared" si="8"/>
        <v>0</v>
      </c>
      <c r="Z12" s="98">
        <v>0</v>
      </c>
      <c r="AA12" s="99">
        <v>0</v>
      </c>
      <c r="AB12" s="41">
        <f t="shared" si="9"/>
        <v>0</v>
      </c>
    </row>
    <row r="13" spans="1:28" s="94" customFormat="1" ht="18.75" customHeight="1">
      <c r="A13" s="88"/>
      <c r="B13" s="95">
        <v>2240</v>
      </c>
      <c r="C13" s="96" t="s">
        <v>4</v>
      </c>
      <c r="D13" s="97"/>
      <c r="E13" s="27">
        <f t="shared" si="0"/>
        <v>70450</v>
      </c>
      <c r="F13" s="28">
        <f t="shared" si="1"/>
        <v>70446.72</v>
      </c>
      <c r="G13" s="29">
        <f t="shared" si="2"/>
        <v>3.279999999998836</v>
      </c>
      <c r="H13" s="98">
        <f>76600-14000+7300+2500-1950</f>
        <v>70450</v>
      </c>
      <c r="I13" s="99">
        <v>70446.72</v>
      </c>
      <c r="J13" s="29">
        <f t="shared" si="3"/>
        <v>3.279999999998836</v>
      </c>
      <c r="K13" s="98">
        <v>0</v>
      </c>
      <c r="L13" s="99">
        <v>0</v>
      </c>
      <c r="M13" s="41">
        <f t="shared" si="4"/>
        <v>0</v>
      </c>
      <c r="N13" s="98">
        <v>0</v>
      </c>
      <c r="O13" s="99">
        <v>0</v>
      </c>
      <c r="P13" s="41">
        <f t="shared" si="5"/>
        <v>0</v>
      </c>
      <c r="Q13" s="98">
        <v>0</v>
      </c>
      <c r="R13" s="99">
        <v>0</v>
      </c>
      <c r="S13" s="41">
        <f t="shared" si="6"/>
        <v>0</v>
      </c>
      <c r="T13" s="98">
        <v>0</v>
      </c>
      <c r="U13" s="99">
        <v>0</v>
      </c>
      <c r="V13" s="41">
        <f t="shared" si="7"/>
        <v>0</v>
      </c>
      <c r="W13" s="98">
        <v>0</v>
      </c>
      <c r="X13" s="99">
        <v>0</v>
      </c>
      <c r="Y13" s="41">
        <f t="shared" si="8"/>
        <v>0</v>
      </c>
      <c r="Z13" s="98">
        <v>0</v>
      </c>
      <c r="AA13" s="99">
        <v>0</v>
      </c>
      <c r="AB13" s="41">
        <f t="shared" si="9"/>
        <v>0</v>
      </c>
    </row>
    <row r="14" spans="1:28" s="94" customFormat="1" ht="18.75" customHeight="1">
      <c r="A14" s="88"/>
      <c r="B14" s="95">
        <v>2250</v>
      </c>
      <c r="C14" s="96" t="s">
        <v>12</v>
      </c>
      <c r="D14" s="97"/>
      <c r="E14" s="27">
        <f t="shared" si="0"/>
        <v>7300</v>
      </c>
      <c r="F14" s="28">
        <f t="shared" si="1"/>
        <v>5153.000000000001</v>
      </c>
      <c r="G14" s="29">
        <f t="shared" si="2"/>
        <v>2146.999999999999</v>
      </c>
      <c r="H14" s="98">
        <f>5400+1900</f>
        <v>7300</v>
      </c>
      <c r="I14" s="99">
        <v>5153.000000000001</v>
      </c>
      <c r="J14" s="29">
        <f t="shared" si="3"/>
        <v>2146.999999999999</v>
      </c>
      <c r="K14" s="98">
        <v>0</v>
      </c>
      <c r="L14" s="99">
        <v>0</v>
      </c>
      <c r="M14" s="41">
        <f t="shared" si="4"/>
        <v>0</v>
      </c>
      <c r="N14" s="98">
        <v>0</v>
      </c>
      <c r="O14" s="99">
        <v>0</v>
      </c>
      <c r="P14" s="41">
        <f t="shared" si="5"/>
        <v>0</v>
      </c>
      <c r="Q14" s="98">
        <v>0</v>
      </c>
      <c r="R14" s="99">
        <v>0</v>
      </c>
      <c r="S14" s="41">
        <f t="shared" si="6"/>
        <v>0</v>
      </c>
      <c r="T14" s="98">
        <v>0</v>
      </c>
      <c r="U14" s="99">
        <v>0</v>
      </c>
      <c r="V14" s="41">
        <f t="shared" si="7"/>
        <v>0</v>
      </c>
      <c r="W14" s="98">
        <v>0</v>
      </c>
      <c r="X14" s="99">
        <v>0</v>
      </c>
      <c r="Y14" s="41">
        <f t="shared" si="8"/>
        <v>0</v>
      </c>
      <c r="Z14" s="98">
        <v>0</v>
      </c>
      <c r="AA14" s="99">
        <v>0</v>
      </c>
      <c r="AB14" s="41">
        <f t="shared" si="9"/>
        <v>0</v>
      </c>
    </row>
    <row r="15" spans="1:28" s="94" customFormat="1" ht="18.75" customHeight="1">
      <c r="A15" s="88"/>
      <c r="B15" s="95">
        <v>2271</v>
      </c>
      <c r="C15" s="96" t="s">
        <v>5</v>
      </c>
      <c r="D15" s="97"/>
      <c r="E15" s="27">
        <f t="shared" si="0"/>
        <v>497150</v>
      </c>
      <c r="F15" s="28">
        <f t="shared" si="1"/>
        <v>487463.12</v>
      </c>
      <c r="G15" s="29">
        <f t="shared" si="2"/>
        <v>9686.880000000005</v>
      </c>
      <c r="H15" s="98">
        <f>432150+65000</f>
        <v>497150</v>
      </c>
      <c r="I15" s="99">
        <v>487463.12</v>
      </c>
      <c r="J15" s="29">
        <f t="shared" si="3"/>
        <v>9686.880000000005</v>
      </c>
      <c r="K15" s="98">
        <v>0</v>
      </c>
      <c r="L15" s="99">
        <v>0</v>
      </c>
      <c r="M15" s="41">
        <f t="shared" si="4"/>
        <v>0</v>
      </c>
      <c r="N15" s="98">
        <v>0</v>
      </c>
      <c r="O15" s="99">
        <v>0</v>
      </c>
      <c r="P15" s="41">
        <f t="shared" si="5"/>
        <v>0</v>
      </c>
      <c r="Q15" s="98">
        <v>0</v>
      </c>
      <c r="R15" s="99">
        <v>0</v>
      </c>
      <c r="S15" s="41">
        <f t="shared" si="6"/>
        <v>0</v>
      </c>
      <c r="T15" s="98">
        <v>0</v>
      </c>
      <c r="U15" s="99">
        <v>0</v>
      </c>
      <c r="V15" s="41">
        <f t="shared" si="7"/>
        <v>0</v>
      </c>
      <c r="W15" s="98">
        <v>0</v>
      </c>
      <c r="X15" s="99">
        <v>0</v>
      </c>
      <c r="Y15" s="41">
        <f t="shared" si="8"/>
        <v>0</v>
      </c>
      <c r="Z15" s="98">
        <v>0</v>
      </c>
      <c r="AA15" s="99">
        <v>0</v>
      </c>
      <c r="AB15" s="41">
        <f t="shared" si="9"/>
        <v>0</v>
      </c>
    </row>
    <row r="16" spans="1:28" s="94" customFormat="1" ht="18.75" customHeight="1">
      <c r="A16" s="88"/>
      <c r="B16" s="95">
        <v>2272</v>
      </c>
      <c r="C16" s="96" t="s">
        <v>6</v>
      </c>
      <c r="D16" s="97"/>
      <c r="E16" s="27">
        <f t="shared" si="0"/>
        <v>28940</v>
      </c>
      <c r="F16" s="28">
        <f t="shared" si="1"/>
        <v>28939.79</v>
      </c>
      <c r="G16" s="29">
        <f t="shared" si="2"/>
        <v>0.20999999999912689</v>
      </c>
      <c r="H16" s="98">
        <f>28320+1000-380</f>
        <v>28940</v>
      </c>
      <c r="I16" s="99">
        <v>28939.79</v>
      </c>
      <c r="J16" s="29">
        <f t="shared" si="3"/>
        <v>0.20999999999912689</v>
      </c>
      <c r="K16" s="98">
        <v>0</v>
      </c>
      <c r="L16" s="99">
        <v>0</v>
      </c>
      <c r="M16" s="41">
        <f t="shared" si="4"/>
        <v>0</v>
      </c>
      <c r="N16" s="98">
        <v>0</v>
      </c>
      <c r="O16" s="99">
        <v>0</v>
      </c>
      <c r="P16" s="41">
        <f t="shared" si="5"/>
        <v>0</v>
      </c>
      <c r="Q16" s="98">
        <v>0</v>
      </c>
      <c r="R16" s="99">
        <v>0</v>
      </c>
      <c r="S16" s="41">
        <f t="shared" si="6"/>
        <v>0</v>
      </c>
      <c r="T16" s="98">
        <v>0</v>
      </c>
      <c r="U16" s="99">
        <v>0</v>
      </c>
      <c r="V16" s="41">
        <f t="shared" si="7"/>
        <v>0</v>
      </c>
      <c r="W16" s="98">
        <v>0</v>
      </c>
      <c r="X16" s="99">
        <v>0</v>
      </c>
      <c r="Y16" s="41">
        <f t="shared" si="8"/>
        <v>0</v>
      </c>
      <c r="Z16" s="98">
        <v>0</v>
      </c>
      <c r="AA16" s="99">
        <v>0</v>
      </c>
      <c r="AB16" s="41">
        <f t="shared" si="9"/>
        <v>0</v>
      </c>
    </row>
    <row r="17" spans="1:28" s="94" customFormat="1" ht="18.75" customHeight="1">
      <c r="A17" s="88"/>
      <c r="B17" s="95">
        <v>2273</v>
      </c>
      <c r="C17" s="96" t="s">
        <v>7</v>
      </c>
      <c r="D17" s="97"/>
      <c r="E17" s="27">
        <f t="shared" si="0"/>
        <v>106650</v>
      </c>
      <c r="F17" s="28">
        <f t="shared" si="1"/>
        <v>103388.15999999999</v>
      </c>
      <c r="G17" s="29">
        <f t="shared" si="2"/>
        <v>3261.840000000011</v>
      </c>
      <c r="H17" s="98">
        <f>165750-70000+7000</f>
        <v>102750</v>
      </c>
      <c r="I17" s="99">
        <v>99688.15</v>
      </c>
      <c r="J17" s="29">
        <f t="shared" si="3"/>
        <v>3061.850000000006</v>
      </c>
      <c r="K17" s="98">
        <v>0</v>
      </c>
      <c r="L17" s="99">
        <v>0</v>
      </c>
      <c r="M17" s="41">
        <f t="shared" si="4"/>
        <v>0</v>
      </c>
      <c r="N17" s="98">
        <v>3900</v>
      </c>
      <c r="O17" s="99">
        <v>3700.01</v>
      </c>
      <c r="P17" s="41">
        <f t="shared" si="5"/>
        <v>199.98999999999978</v>
      </c>
      <c r="Q17" s="98">
        <v>0</v>
      </c>
      <c r="R17" s="99">
        <v>0</v>
      </c>
      <c r="S17" s="41">
        <f t="shared" si="6"/>
        <v>0</v>
      </c>
      <c r="T17" s="98">
        <v>0</v>
      </c>
      <c r="U17" s="99">
        <v>0</v>
      </c>
      <c r="V17" s="41">
        <f t="shared" si="7"/>
        <v>0</v>
      </c>
      <c r="W17" s="98">
        <v>0</v>
      </c>
      <c r="X17" s="99">
        <v>0</v>
      </c>
      <c r="Y17" s="41">
        <f t="shared" si="8"/>
        <v>0</v>
      </c>
      <c r="Z17" s="98">
        <v>0</v>
      </c>
      <c r="AA17" s="99">
        <v>0</v>
      </c>
      <c r="AB17" s="41">
        <f t="shared" si="9"/>
        <v>0</v>
      </c>
    </row>
    <row r="18" spans="1:28" s="94" customFormat="1" ht="18.75" customHeight="1">
      <c r="A18" s="88"/>
      <c r="B18" s="95">
        <v>2274</v>
      </c>
      <c r="C18" s="96" t="s">
        <v>8</v>
      </c>
      <c r="D18" s="97"/>
      <c r="E18" s="27">
        <f t="shared" si="0"/>
        <v>0</v>
      </c>
      <c r="F18" s="28">
        <f t="shared" si="1"/>
        <v>0</v>
      </c>
      <c r="G18" s="29">
        <f t="shared" si="2"/>
        <v>0</v>
      </c>
      <c r="H18" s="98">
        <v>0</v>
      </c>
      <c r="I18" s="99">
        <v>0</v>
      </c>
      <c r="J18" s="29">
        <f t="shared" si="3"/>
        <v>0</v>
      </c>
      <c r="K18" s="98">
        <v>0</v>
      </c>
      <c r="L18" s="99">
        <v>0</v>
      </c>
      <c r="M18" s="41">
        <f t="shared" si="4"/>
        <v>0</v>
      </c>
      <c r="N18" s="98">
        <v>0</v>
      </c>
      <c r="O18" s="99">
        <v>0</v>
      </c>
      <c r="P18" s="41">
        <f t="shared" si="5"/>
        <v>0</v>
      </c>
      <c r="Q18" s="98">
        <v>0</v>
      </c>
      <c r="R18" s="99">
        <v>0</v>
      </c>
      <c r="S18" s="41">
        <f t="shared" si="6"/>
        <v>0</v>
      </c>
      <c r="T18" s="98">
        <v>0</v>
      </c>
      <c r="U18" s="99">
        <v>0</v>
      </c>
      <c r="V18" s="41">
        <f t="shared" si="7"/>
        <v>0</v>
      </c>
      <c r="W18" s="98">
        <v>0</v>
      </c>
      <c r="X18" s="99">
        <v>0</v>
      </c>
      <c r="Y18" s="41">
        <f t="shared" si="8"/>
        <v>0</v>
      </c>
      <c r="Z18" s="98">
        <v>0</v>
      </c>
      <c r="AA18" s="99">
        <v>0</v>
      </c>
      <c r="AB18" s="41">
        <f t="shared" si="9"/>
        <v>0</v>
      </c>
    </row>
    <row r="19" spans="1:28" s="94" customFormat="1" ht="18.75" customHeight="1">
      <c r="A19" s="88"/>
      <c r="B19" s="95">
        <v>2275</v>
      </c>
      <c r="C19" s="96" t="s">
        <v>56</v>
      </c>
      <c r="D19" s="97"/>
      <c r="E19" s="27">
        <f t="shared" si="0"/>
        <v>5150</v>
      </c>
      <c r="F19" s="28">
        <f t="shared" si="1"/>
        <v>4259.499999999999</v>
      </c>
      <c r="G19" s="29">
        <f t="shared" si="2"/>
        <v>890.5000000000009</v>
      </c>
      <c r="H19" s="98">
        <f>6120-970</f>
        <v>5150</v>
      </c>
      <c r="I19" s="99">
        <v>4259.499999999999</v>
      </c>
      <c r="J19" s="29">
        <f t="shared" si="3"/>
        <v>890.5000000000009</v>
      </c>
      <c r="K19" s="98">
        <v>0</v>
      </c>
      <c r="L19" s="99">
        <v>0</v>
      </c>
      <c r="M19" s="41">
        <f t="shared" si="4"/>
        <v>0</v>
      </c>
      <c r="N19" s="98">
        <v>0</v>
      </c>
      <c r="O19" s="99">
        <v>0</v>
      </c>
      <c r="P19" s="41">
        <f t="shared" si="5"/>
        <v>0</v>
      </c>
      <c r="Q19" s="98">
        <v>0</v>
      </c>
      <c r="R19" s="99">
        <v>0</v>
      </c>
      <c r="S19" s="41">
        <f t="shared" si="6"/>
        <v>0</v>
      </c>
      <c r="T19" s="98">
        <v>0</v>
      </c>
      <c r="U19" s="99">
        <v>0</v>
      </c>
      <c r="V19" s="41">
        <f t="shared" si="7"/>
        <v>0</v>
      </c>
      <c r="W19" s="98">
        <v>0</v>
      </c>
      <c r="X19" s="99">
        <v>0</v>
      </c>
      <c r="Y19" s="41">
        <f t="shared" si="8"/>
        <v>0</v>
      </c>
      <c r="Z19" s="98">
        <v>0</v>
      </c>
      <c r="AA19" s="99">
        <v>0</v>
      </c>
      <c r="AB19" s="41">
        <f t="shared" si="9"/>
        <v>0</v>
      </c>
    </row>
    <row r="20" spans="1:28" s="94" customFormat="1" ht="18.75" customHeight="1">
      <c r="A20" s="88"/>
      <c r="B20" s="95">
        <v>2282</v>
      </c>
      <c r="C20" s="100" t="s">
        <v>9</v>
      </c>
      <c r="D20" s="100"/>
      <c r="E20" s="27">
        <f t="shared" si="0"/>
        <v>400</v>
      </c>
      <c r="F20" s="28">
        <f t="shared" si="1"/>
        <v>400</v>
      </c>
      <c r="G20" s="29">
        <f t="shared" si="2"/>
        <v>0</v>
      </c>
      <c r="H20" s="98">
        <f>900-500</f>
        <v>400</v>
      </c>
      <c r="I20" s="99">
        <v>400</v>
      </c>
      <c r="J20" s="29">
        <f>H20-I20</f>
        <v>0</v>
      </c>
      <c r="K20" s="98">
        <v>0</v>
      </c>
      <c r="L20" s="99">
        <v>0</v>
      </c>
      <c r="M20" s="41">
        <f t="shared" si="4"/>
        <v>0</v>
      </c>
      <c r="N20" s="98">
        <v>0</v>
      </c>
      <c r="O20" s="99">
        <v>0</v>
      </c>
      <c r="P20" s="41">
        <f t="shared" si="5"/>
        <v>0</v>
      </c>
      <c r="Q20" s="98">
        <v>0</v>
      </c>
      <c r="R20" s="99">
        <v>0</v>
      </c>
      <c r="S20" s="41">
        <f t="shared" si="6"/>
        <v>0</v>
      </c>
      <c r="T20" s="98">
        <v>0</v>
      </c>
      <c r="U20" s="99">
        <v>0</v>
      </c>
      <c r="V20" s="41">
        <f t="shared" si="7"/>
        <v>0</v>
      </c>
      <c r="W20" s="98">
        <v>0</v>
      </c>
      <c r="X20" s="99">
        <v>0</v>
      </c>
      <c r="Y20" s="41">
        <f t="shared" si="8"/>
        <v>0</v>
      </c>
      <c r="Z20" s="98">
        <v>0</v>
      </c>
      <c r="AA20" s="99">
        <v>0</v>
      </c>
      <c r="AB20" s="41">
        <f t="shared" si="9"/>
        <v>0</v>
      </c>
    </row>
    <row r="21" spans="1:28" s="94" customFormat="1" ht="18.75" customHeight="1">
      <c r="A21" s="88"/>
      <c r="B21" s="95">
        <v>2730</v>
      </c>
      <c r="C21" s="96" t="s">
        <v>21</v>
      </c>
      <c r="D21" s="97"/>
      <c r="E21" s="27">
        <f t="shared" si="0"/>
        <v>0</v>
      </c>
      <c r="F21" s="28">
        <f t="shared" si="1"/>
        <v>0</v>
      </c>
      <c r="G21" s="29">
        <f t="shared" si="2"/>
        <v>0</v>
      </c>
      <c r="H21" s="98">
        <v>0</v>
      </c>
      <c r="I21" s="99">
        <v>0</v>
      </c>
      <c r="J21" s="29">
        <f t="shared" si="3"/>
        <v>0</v>
      </c>
      <c r="K21" s="98">
        <v>0</v>
      </c>
      <c r="L21" s="99">
        <v>0</v>
      </c>
      <c r="M21" s="41">
        <f t="shared" si="4"/>
        <v>0</v>
      </c>
      <c r="N21" s="98">
        <v>0</v>
      </c>
      <c r="O21" s="99">
        <v>0</v>
      </c>
      <c r="P21" s="41">
        <f t="shared" si="5"/>
        <v>0</v>
      </c>
      <c r="Q21" s="98">
        <v>0</v>
      </c>
      <c r="R21" s="99">
        <v>0</v>
      </c>
      <c r="S21" s="41">
        <f t="shared" si="6"/>
        <v>0</v>
      </c>
      <c r="T21" s="98">
        <v>0</v>
      </c>
      <c r="U21" s="99">
        <v>0</v>
      </c>
      <c r="V21" s="41">
        <f t="shared" si="7"/>
        <v>0</v>
      </c>
      <c r="W21" s="98">
        <v>0</v>
      </c>
      <c r="X21" s="99">
        <v>0</v>
      </c>
      <c r="Y21" s="41">
        <f t="shared" si="8"/>
        <v>0</v>
      </c>
      <c r="Z21" s="98">
        <v>0</v>
      </c>
      <c r="AA21" s="99">
        <v>0</v>
      </c>
      <c r="AB21" s="41">
        <f t="shared" si="9"/>
        <v>0</v>
      </c>
    </row>
    <row r="22" spans="1:28" s="94" customFormat="1" ht="18.75" customHeight="1">
      <c r="A22" s="88"/>
      <c r="B22" s="95">
        <v>2800</v>
      </c>
      <c r="C22" s="96" t="s">
        <v>19</v>
      </c>
      <c r="D22" s="97"/>
      <c r="E22" s="27">
        <f t="shared" si="0"/>
        <v>300</v>
      </c>
      <c r="F22" s="28">
        <f t="shared" si="1"/>
        <v>136.20999999999998</v>
      </c>
      <c r="G22" s="29">
        <f t="shared" si="2"/>
        <v>163.79000000000002</v>
      </c>
      <c r="H22" s="98">
        <v>300</v>
      </c>
      <c r="I22" s="99">
        <v>136.20999999999998</v>
      </c>
      <c r="J22" s="29">
        <f t="shared" si="3"/>
        <v>163.79000000000002</v>
      </c>
      <c r="K22" s="98">
        <v>0</v>
      </c>
      <c r="L22" s="99">
        <v>0</v>
      </c>
      <c r="M22" s="41">
        <f t="shared" si="4"/>
        <v>0</v>
      </c>
      <c r="N22" s="98"/>
      <c r="O22" s="99">
        <v>0</v>
      </c>
      <c r="P22" s="41">
        <f t="shared" si="5"/>
        <v>0</v>
      </c>
      <c r="Q22" s="98">
        <v>0</v>
      </c>
      <c r="R22" s="99">
        <v>0</v>
      </c>
      <c r="S22" s="41">
        <f t="shared" si="6"/>
        <v>0</v>
      </c>
      <c r="T22" s="98">
        <v>0</v>
      </c>
      <c r="U22" s="99">
        <v>0</v>
      </c>
      <c r="V22" s="41">
        <f t="shared" si="7"/>
        <v>0</v>
      </c>
      <c r="W22" s="98">
        <v>0</v>
      </c>
      <c r="X22" s="99">
        <v>0</v>
      </c>
      <c r="Y22" s="41">
        <f t="shared" si="8"/>
        <v>0</v>
      </c>
      <c r="Z22" s="98">
        <v>0</v>
      </c>
      <c r="AA22" s="99">
        <v>0</v>
      </c>
      <c r="AB22" s="41">
        <f t="shared" si="9"/>
        <v>0</v>
      </c>
    </row>
    <row r="23" spans="1:28" s="94" customFormat="1" ht="18.75" customHeight="1">
      <c r="A23" s="88"/>
      <c r="B23" s="95">
        <v>3110</v>
      </c>
      <c r="C23" s="96" t="s">
        <v>13</v>
      </c>
      <c r="D23" s="97"/>
      <c r="E23" s="27">
        <f t="shared" si="0"/>
        <v>29500</v>
      </c>
      <c r="F23" s="28">
        <f t="shared" si="1"/>
        <v>29499.96</v>
      </c>
      <c r="G23" s="29">
        <f t="shared" si="2"/>
        <v>0.040000000000873115</v>
      </c>
      <c r="H23" s="98">
        <v>0</v>
      </c>
      <c r="I23" s="99">
        <v>0</v>
      </c>
      <c r="J23" s="29">
        <f t="shared" si="3"/>
        <v>0</v>
      </c>
      <c r="K23" s="98">
        <v>0</v>
      </c>
      <c r="L23" s="99">
        <v>0</v>
      </c>
      <c r="M23" s="41">
        <f t="shared" si="4"/>
        <v>0</v>
      </c>
      <c r="N23" s="98">
        <v>0</v>
      </c>
      <c r="O23" s="99">
        <v>0</v>
      </c>
      <c r="P23" s="41">
        <f t="shared" si="5"/>
        <v>0</v>
      </c>
      <c r="Q23" s="98">
        <v>0</v>
      </c>
      <c r="R23" s="99">
        <v>0</v>
      </c>
      <c r="S23" s="41">
        <f t="shared" si="6"/>
        <v>0</v>
      </c>
      <c r="T23" s="98">
        <v>29500</v>
      </c>
      <c r="U23" s="99">
        <v>29499.96</v>
      </c>
      <c r="V23" s="41">
        <f t="shared" si="7"/>
        <v>0.040000000000873115</v>
      </c>
      <c r="W23" s="98">
        <v>0</v>
      </c>
      <c r="X23" s="99">
        <v>0</v>
      </c>
      <c r="Y23" s="41">
        <f t="shared" si="8"/>
        <v>0</v>
      </c>
      <c r="Z23" s="98">
        <v>0</v>
      </c>
      <c r="AA23" s="99">
        <v>0</v>
      </c>
      <c r="AB23" s="41">
        <f t="shared" si="9"/>
        <v>0</v>
      </c>
    </row>
    <row r="24" spans="1:28" s="94" customFormat="1" ht="18.75" customHeight="1">
      <c r="A24" s="88"/>
      <c r="B24" s="101">
        <v>3132</v>
      </c>
      <c r="C24" s="102" t="s">
        <v>10</v>
      </c>
      <c r="D24" s="103"/>
      <c r="E24" s="27">
        <f t="shared" si="0"/>
        <v>138450</v>
      </c>
      <c r="F24" s="28">
        <f t="shared" si="1"/>
        <v>138450</v>
      </c>
      <c r="G24" s="29">
        <f t="shared" si="2"/>
        <v>0</v>
      </c>
      <c r="H24" s="98">
        <v>0</v>
      </c>
      <c r="I24" s="99">
        <v>0</v>
      </c>
      <c r="J24" s="29">
        <f t="shared" si="3"/>
        <v>0</v>
      </c>
      <c r="K24" s="98">
        <v>0</v>
      </c>
      <c r="L24" s="99">
        <v>0</v>
      </c>
      <c r="M24" s="41">
        <f t="shared" si="4"/>
        <v>0</v>
      </c>
      <c r="N24" s="98">
        <v>0</v>
      </c>
      <c r="O24" s="99">
        <v>0</v>
      </c>
      <c r="P24" s="41">
        <f t="shared" si="5"/>
        <v>0</v>
      </c>
      <c r="Q24" s="98">
        <v>0</v>
      </c>
      <c r="R24" s="99">
        <v>0</v>
      </c>
      <c r="S24" s="41">
        <f t="shared" si="6"/>
        <v>0</v>
      </c>
      <c r="T24" s="98">
        <v>0</v>
      </c>
      <c r="U24" s="99">
        <v>0</v>
      </c>
      <c r="V24" s="41">
        <f t="shared" si="7"/>
        <v>0</v>
      </c>
      <c r="W24" s="98">
        <v>0</v>
      </c>
      <c r="X24" s="99">
        <v>0</v>
      </c>
      <c r="Y24" s="41">
        <f t="shared" si="8"/>
        <v>0</v>
      </c>
      <c r="Z24" s="98">
        <v>138450</v>
      </c>
      <c r="AA24" s="99">
        <v>138450</v>
      </c>
      <c r="AB24" s="41">
        <f t="shared" si="9"/>
        <v>0</v>
      </c>
    </row>
    <row r="25" spans="1:28" s="94" customFormat="1" ht="18.75" customHeight="1" thickBot="1">
      <c r="A25" s="88"/>
      <c r="B25" s="101">
        <v>3142</v>
      </c>
      <c r="C25" s="104" t="s">
        <v>20</v>
      </c>
      <c r="D25" s="104"/>
      <c r="E25" s="30">
        <f t="shared" si="0"/>
        <v>0</v>
      </c>
      <c r="F25" s="31">
        <f t="shared" si="1"/>
        <v>0</v>
      </c>
      <c r="G25" s="32">
        <f>E25-F25</f>
        <v>0</v>
      </c>
      <c r="H25" s="105">
        <v>0</v>
      </c>
      <c r="I25" s="99">
        <v>0</v>
      </c>
      <c r="J25" s="32">
        <f>H25-I25</f>
        <v>0</v>
      </c>
      <c r="K25" s="105">
        <v>0</v>
      </c>
      <c r="L25" s="99">
        <v>0</v>
      </c>
      <c r="M25" s="42">
        <f>K25-L25</f>
        <v>0</v>
      </c>
      <c r="N25" s="105">
        <v>0</v>
      </c>
      <c r="O25" s="99">
        <v>0</v>
      </c>
      <c r="P25" s="42">
        <f>N25-O25</f>
        <v>0</v>
      </c>
      <c r="Q25" s="105">
        <v>0</v>
      </c>
      <c r="R25" s="99">
        <v>0</v>
      </c>
      <c r="S25" s="42">
        <f>Q25-R25</f>
        <v>0</v>
      </c>
      <c r="T25" s="105">
        <v>0</v>
      </c>
      <c r="U25" s="99">
        <v>0</v>
      </c>
      <c r="V25" s="42">
        <f>T25-U25</f>
        <v>0</v>
      </c>
      <c r="W25" s="105">
        <v>0</v>
      </c>
      <c r="X25" s="99">
        <v>0</v>
      </c>
      <c r="Y25" s="42">
        <f>W25-X25</f>
        <v>0</v>
      </c>
      <c r="Z25" s="105">
        <v>0</v>
      </c>
      <c r="AA25" s="99">
        <v>0</v>
      </c>
      <c r="AB25" s="42">
        <f>Z25-AA25</f>
        <v>0</v>
      </c>
    </row>
    <row r="26" spans="1:28" s="94" customFormat="1" ht="18.75" customHeight="1" thickBot="1">
      <c r="A26" s="106" t="s">
        <v>14</v>
      </c>
      <c r="B26" s="107"/>
      <c r="C26" s="107"/>
      <c r="D26" s="108"/>
      <c r="E26" s="34">
        <f aca="true" t="shared" si="10" ref="E26:O26">SUM(E9:E25)</f>
        <v>7940974.360000001</v>
      </c>
      <c r="F26" s="35">
        <f t="shared" si="10"/>
        <v>7896032.569999999</v>
      </c>
      <c r="G26" s="33">
        <f t="shared" si="10"/>
        <v>44941.79000000048</v>
      </c>
      <c r="H26" s="36">
        <f t="shared" si="10"/>
        <v>7351962.380000001</v>
      </c>
      <c r="I26" s="37">
        <f t="shared" si="10"/>
        <v>7309120.19</v>
      </c>
      <c r="J26" s="33">
        <f t="shared" si="10"/>
        <v>42842.19000000099</v>
      </c>
      <c r="K26" s="34">
        <f t="shared" si="10"/>
        <v>0</v>
      </c>
      <c r="L26" s="35">
        <f t="shared" si="10"/>
        <v>0</v>
      </c>
      <c r="M26" s="38">
        <f t="shared" si="10"/>
        <v>0</v>
      </c>
      <c r="N26" s="36">
        <f t="shared" si="10"/>
        <v>420979</v>
      </c>
      <c r="O26" s="37">
        <f t="shared" si="10"/>
        <v>418879.43999999994</v>
      </c>
      <c r="P26" s="38">
        <f>SUM(P9:P24)</f>
        <v>2099.5600000000522</v>
      </c>
      <c r="Q26" s="39">
        <f>SUM(Q9:Q25)</f>
        <v>82.98</v>
      </c>
      <c r="R26" s="37">
        <f>SUM(R9:R25)</f>
        <v>82.98</v>
      </c>
      <c r="S26" s="38">
        <f>SUM(S9:S24)</f>
        <v>0</v>
      </c>
      <c r="T26" s="36">
        <f>SUM(T9:T25)</f>
        <v>29500</v>
      </c>
      <c r="U26" s="37">
        <f>SUM(U9:U25)</f>
        <v>29499.96</v>
      </c>
      <c r="V26" s="38">
        <f>SUM(V9:V24)</f>
        <v>0.040000000000873115</v>
      </c>
      <c r="W26" s="36">
        <f>SUM(W9:W25)</f>
        <v>0</v>
      </c>
      <c r="X26" s="37">
        <f>SUM(X9:X25)</f>
        <v>0</v>
      </c>
      <c r="Y26" s="38">
        <f>SUM(Y9:Y24)</f>
        <v>0</v>
      </c>
      <c r="Z26" s="36">
        <f>SUM(Z9:Z25)</f>
        <v>138450</v>
      </c>
      <c r="AA26" s="37">
        <f>SUM(AA9:AA25)</f>
        <v>138450</v>
      </c>
      <c r="AB26" s="38">
        <f>SUM(AB9:AB24)</f>
        <v>0</v>
      </c>
    </row>
    <row r="27" spans="1:34" s="94" customFormat="1" ht="15.75">
      <c r="A27" s="109"/>
      <c r="B27" s="110"/>
      <c r="C27" s="111"/>
      <c r="F27" s="111"/>
      <c r="G27" s="111"/>
      <c r="H27" s="111"/>
      <c r="I27" s="111"/>
      <c r="J27" s="111"/>
      <c r="L27" s="111"/>
      <c r="M27" s="111"/>
      <c r="O27" s="111"/>
      <c r="P27" s="111"/>
      <c r="Q27" s="111"/>
      <c r="R27" s="111"/>
      <c r="S27" s="111"/>
      <c r="U27" s="111"/>
      <c r="V27" s="111"/>
      <c r="X27" s="111"/>
      <c r="Y27" s="111"/>
      <c r="AA27" s="111"/>
      <c r="AB27" s="111"/>
      <c r="AC27" s="111"/>
      <c r="AD27" s="111"/>
      <c r="AF27" s="111"/>
      <c r="AG27" s="111"/>
      <c r="AH27" s="111"/>
    </row>
    <row r="28" spans="1:34" s="94" customFormat="1" ht="15.75">
      <c r="A28" s="109"/>
      <c r="B28" s="110"/>
      <c r="C28" s="111"/>
      <c r="F28" s="111"/>
      <c r="G28" s="111"/>
      <c r="H28" s="111"/>
      <c r="I28" s="111"/>
      <c r="J28" s="111"/>
      <c r="L28" s="111"/>
      <c r="M28" s="111"/>
      <c r="O28" s="111"/>
      <c r="P28" s="111"/>
      <c r="Q28" s="111"/>
      <c r="R28" s="111"/>
      <c r="S28" s="111"/>
      <c r="U28" s="111"/>
      <c r="V28" s="111"/>
      <c r="X28" s="111"/>
      <c r="Y28" s="111"/>
      <c r="AA28" s="111"/>
      <c r="AB28" s="111"/>
      <c r="AC28" s="111"/>
      <c r="AD28" s="111"/>
      <c r="AF28" s="111"/>
      <c r="AG28" s="111"/>
      <c r="AH28" s="111"/>
    </row>
    <row r="29" spans="1:34" s="94" customFormat="1" ht="15.75">
      <c r="A29" s="109"/>
      <c r="B29" s="110"/>
      <c r="C29" s="111"/>
      <c r="F29" s="111"/>
      <c r="G29" s="111"/>
      <c r="H29" s="111"/>
      <c r="I29" s="111"/>
      <c r="J29" s="111"/>
      <c r="L29" s="111"/>
      <c r="M29" s="111"/>
      <c r="O29" s="111"/>
      <c r="P29" s="111"/>
      <c r="Q29" s="111"/>
      <c r="R29" s="111"/>
      <c r="S29" s="111"/>
      <c r="U29" s="111"/>
      <c r="V29" s="111"/>
      <c r="X29" s="111"/>
      <c r="Y29" s="111"/>
      <c r="AA29" s="111"/>
      <c r="AB29" s="111"/>
      <c r="AC29" s="111"/>
      <c r="AD29" s="111"/>
      <c r="AF29" s="111"/>
      <c r="AG29" s="111"/>
      <c r="AH29" s="111"/>
    </row>
    <row r="30" spans="1:34" s="94" customFormat="1" ht="15.75">
      <c r="A30" s="109"/>
      <c r="B30" s="110"/>
      <c r="C30" s="111"/>
      <c r="F30" s="111"/>
      <c r="G30" s="111"/>
      <c r="H30" s="111"/>
      <c r="I30" s="111"/>
      <c r="J30" s="111"/>
      <c r="L30" s="111"/>
      <c r="M30" s="111"/>
      <c r="O30" s="111"/>
      <c r="P30" s="111"/>
      <c r="Q30" s="111"/>
      <c r="R30" s="111"/>
      <c r="S30" s="111"/>
      <c r="U30" s="111"/>
      <c r="V30" s="111"/>
      <c r="X30" s="111"/>
      <c r="Y30" s="111"/>
      <c r="AA30" s="111"/>
      <c r="AB30" s="111"/>
      <c r="AC30" s="111"/>
      <c r="AD30" s="111"/>
      <c r="AF30" s="111"/>
      <c r="AG30" s="111"/>
      <c r="AH30" s="111"/>
    </row>
    <row r="31" spans="1:34" s="94" customFormat="1" ht="15.75">
      <c r="A31" s="109"/>
      <c r="B31" s="110"/>
      <c r="C31" s="111"/>
      <c r="F31" s="111"/>
      <c r="G31" s="111"/>
      <c r="H31" s="111"/>
      <c r="I31" s="111"/>
      <c r="J31" s="111"/>
      <c r="L31" s="111"/>
      <c r="M31" s="111"/>
      <c r="O31" s="111"/>
      <c r="P31" s="111"/>
      <c r="Q31" s="111"/>
      <c r="R31" s="111"/>
      <c r="S31" s="111"/>
      <c r="U31" s="111"/>
      <c r="V31" s="111"/>
      <c r="X31" s="111"/>
      <c r="Y31" s="111"/>
      <c r="AA31" s="111"/>
      <c r="AB31" s="111"/>
      <c r="AC31" s="111"/>
      <c r="AD31" s="111"/>
      <c r="AF31" s="111"/>
      <c r="AG31" s="111"/>
      <c r="AH31" s="111"/>
    </row>
    <row r="32" spans="1:34" s="94" customFormat="1" ht="15.75">
      <c r="A32" s="109"/>
      <c r="B32" s="110"/>
      <c r="C32" s="111"/>
      <c r="F32" s="111"/>
      <c r="G32" s="111"/>
      <c r="H32" s="111"/>
      <c r="I32" s="111"/>
      <c r="J32" s="111"/>
      <c r="L32" s="111"/>
      <c r="M32" s="111"/>
      <c r="O32" s="111"/>
      <c r="P32" s="111"/>
      <c r="Q32" s="111"/>
      <c r="R32" s="111"/>
      <c r="S32" s="111"/>
      <c r="U32" s="111"/>
      <c r="V32" s="111"/>
      <c r="X32" s="111"/>
      <c r="Y32" s="111"/>
      <c r="AA32" s="111"/>
      <c r="AB32" s="111"/>
      <c r="AC32" s="111"/>
      <c r="AD32" s="111"/>
      <c r="AF32" s="111"/>
      <c r="AG32" s="111"/>
      <c r="AH32" s="111"/>
    </row>
    <row r="33" spans="1:34" s="94" customFormat="1" ht="15.75">
      <c r="A33" s="109"/>
      <c r="B33" s="110"/>
      <c r="C33" s="111"/>
      <c r="F33" s="111"/>
      <c r="G33" s="111"/>
      <c r="H33" s="111"/>
      <c r="I33" s="111"/>
      <c r="J33" s="111"/>
      <c r="L33" s="111"/>
      <c r="M33" s="111"/>
      <c r="O33" s="111"/>
      <c r="P33" s="111"/>
      <c r="Q33" s="111"/>
      <c r="R33" s="111"/>
      <c r="S33" s="111"/>
      <c r="U33" s="111"/>
      <c r="V33" s="111"/>
      <c r="X33" s="111"/>
      <c r="Y33" s="111"/>
      <c r="AA33" s="111"/>
      <c r="AB33" s="111"/>
      <c r="AC33" s="111"/>
      <c r="AD33" s="111"/>
      <c r="AF33" s="111"/>
      <c r="AG33" s="111"/>
      <c r="AH33" s="111"/>
    </row>
    <row r="34" spans="1:34" s="94" customFormat="1" ht="15.75">
      <c r="A34" s="109"/>
      <c r="B34" s="110"/>
      <c r="C34" s="111"/>
      <c r="F34" s="111"/>
      <c r="G34" s="111"/>
      <c r="H34" s="111"/>
      <c r="I34" s="111"/>
      <c r="J34" s="111"/>
      <c r="L34" s="111"/>
      <c r="M34" s="111"/>
      <c r="O34" s="111"/>
      <c r="P34" s="111"/>
      <c r="Q34" s="111"/>
      <c r="R34" s="111"/>
      <c r="S34" s="111"/>
      <c r="U34" s="111"/>
      <c r="V34" s="111"/>
      <c r="X34" s="111"/>
      <c r="Y34" s="111"/>
      <c r="AA34" s="111"/>
      <c r="AB34" s="111"/>
      <c r="AC34" s="111"/>
      <c r="AD34" s="111"/>
      <c r="AF34" s="111"/>
      <c r="AG34" s="111"/>
      <c r="AH34" s="111"/>
    </row>
    <row r="35" spans="1:34" s="94" customFormat="1" ht="15.75">
      <c r="A35" s="109"/>
      <c r="B35" s="110"/>
      <c r="C35" s="111"/>
      <c r="F35" s="111"/>
      <c r="G35" s="111"/>
      <c r="H35" s="111"/>
      <c r="I35" s="111"/>
      <c r="J35" s="111"/>
      <c r="L35" s="111"/>
      <c r="M35" s="111"/>
      <c r="O35" s="111"/>
      <c r="P35" s="111"/>
      <c r="Q35" s="111"/>
      <c r="R35" s="111"/>
      <c r="S35" s="111"/>
      <c r="U35" s="111"/>
      <c r="V35" s="111"/>
      <c r="X35" s="111"/>
      <c r="Y35" s="111"/>
      <c r="AA35" s="111"/>
      <c r="AB35" s="111"/>
      <c r="AC35" s="111"/>
      <c r="AD35" s="111"/>
      <c r="AF35" s="111"/>
      <c r="AG35" s="111"/>
      <c r="AH35" s="111"/>
    </row>
    <row r="36" spans="1:34" s="94" customFormat="1" ht="15.75">
      <c r="A36" s="109"/>
      <c r="B36" s="110"/>
      <c r="C36" s="111"/>
      <c r="F36" s="111"/>
      <c r="G36" s="111"/>
      <c r="H36" s="111"/>
      <c r="I36" s="111"/>
      <c r="J36" s="111"/>
      <c r="L36" s="111"/>
      <c r="M36" s="111"/>
      <c r="O36" s="111"/>
      <c r="P36" s="111"/>
      <c r="Q36" s="111"/>
      <c r="R36" s="111"/>
      <c r="S36" s="111"/>
      <c r="U36" s="111"/>
      <c r="V36" s="111"/>
      <c r="X36" s="111"/>
      <c r="Y36" s="111"/>
      <c r="AA36" s="111"/>
      <c r="AB36" s="111"/>
      <c r="AC36" s="111"/>
      <c r="AD36" s="111"/>
      <c r="AF36" s="111"/>
      <c r="AG36" s="111"/>
      <c r="AH36" s="111"/>
    </row>
    <row r="37" spans="1:34" s="94" customFormat="1" ht="15.75">
      <c r="A37" s="109"/>
      <c r="B37" s="110"/>
      <c r="C37" s="111"/>
      <c r="F37" s="111"/>
      <c r="G37" s="111"/>
      <c r="H37" s="111"/>
      <c r="I37" s="111"/>
      <c r="J37" s="111"/>
      <c r="L37" s="111"/>
      <c r="M37" s="111"/>
      <c r="O37" s="111"/>
      <c r="P37" s="111"/>
      <c r="Q37" s="111"/>
      <c r="R37" s="111"/>
      <c r="S37" s="111"/>
      <c r="U37" s="111"/>
      <c r="V37" s="111"/>
      <c r="X37" s="111"/>
      <c r="Y37" s="111"/>
      <c r="AA37" s="111"/>
      <c r="AB37" s="111"/>
      <c r="AC37" s="111"/>
      <c r="AD37" s="111"/>
      <c r="AF37" s="111"/>
      <c r="AG37" s="111"/>
      <c r="AH37" s="111"/>
    </row>
    <row r="38" spans="1:34" s="94" customFormat="1" ht="15.75">
      <c r="A38" s="109"/>
      <c r="B38" s="110"/>
      <c r="C38" s="111"/>
      <c r="F38" s="111"/>
      <c r="G38" s="111"/>
      <c r="H38" s="111"/>
      <c r="I38" s="111"/>
      <c r="J38" s="111"/>
      <c r="L38" s="111"/>
      <c r="M38" s="111"/>
      <c r="O38" s="111"/>
      <c r="P38" s="111"/>
      <c r="Q38" s="111"/>
      <c r="R38" s="111"/>
      <c r="S38" s="111"/>
      <c r="U38" s="111"/>
      <c r="V38" s="111"/>
      <c r="X38" s="111"/>
      <c r="Y38" s="111"/>
      <c r="AA38" s="111"/>
      <c r="AB38" s="111"/>
      <c r="AC38" s="111"/>
      <c r="AD38" s="111"/>
      <c r="AF38" s="111"/>
      <c r="AG38" s="111"/>
      <c r="AH38" s="111"/>
    </row>
    <row r="39" spans="1:34" s="94" customFormat="1" ht="15.75">
      <c r="A39" s="109"/>
      <c r="B39" s="110"/>
      <c r="C39" s="111"/>
      <c r="F39" s="111"/>
      <c r="G39" s="111"/>
      <c r="H39" s="111"/>
      <c r="I39" s="111"/>
      <c r="J39" s="111"/>
      <c r="L39" s="111"/>
      <c r="M39" s="111"/>
      <c r="O39" s="111"/>
      <c r="P39" s="111"/>
      <c r="Q39" s="111"/>
      <c r="R39" s="111"/>
      <c r="S39" s="111"/>
      <c r="U39" s="111"/>
      <c r="V39" s="111"/>
      <c r="X39" s="111"/>
      <c r="Y39" s="111"/>
      <c r="AA39" s="111"/>
      <c r="AB39" s="111"/>
      <c r="AC39" s="111"/>
      <c r="AD39" s="111"/>
      <c r="AF39" s="111"/>
      <c r="AG39" s="111"/>
      <c r="AH39" s="111"/>
    </row>
    <row r="40" spans="1:34" s="94" customFormat="1" ht="15.75">
      <c r="A40" s="109"/>
      <c r="B40" s="110"/>
      <c r="C40" s="111"/>
      <c r="F40" s="111"/>
      <c r="G40" s="111"/>
      <c r="H40" s="111"/>
      <c r="I40" s="111"/>
      <c r="J40" s="111"/>
      <c r="L40" s="111"/>
      <c r="M40" s="111"/>
      <c r="O40" s="111"/>
      <c r="P40" s="111"/>
      <c r="Q40" s="111"/>
      <c r="R40" s="111"/>
      <c r="S40" s="111"/>
      <c r="U40" s="111"/>
      <c r="V40" s="111"/>
      <c r="X40" s="111"/>
      <c r="Y40" s="111"/>
      <c r="AA40" s="111"/>
      <c r="AB40" s="111"/>
      <c r="AC40" s="111"/>
      <c r="AD40" s="111"/>
      <c r="AF40" s="111"/>
      <c r="AG40" s="111"/>
      <c r="AH40" s="111"/>
    </row>
    <row r="41" spans="1:34" s="94" customFormat="1" ht="15.75">
      <c r="A41" s="109"/>
      <c r="B41" s="110"/>
      <c r="C41" s="111"/>
      <c r="F41" s="111"/>
      <c r="G41" s="111"/>
      <c r="H41" s="111"/>
      <c r="I41" s="111"/>
      <c r="J41" s="111"/>
      <c r="L41" s="111"/>
      <c r="M41" s="111"/>
      <c r="O41" s="111"/>
      <c r="P41" s="111"/>
      <c r="Q41" s="111"/>
      <c r="R41" s="111"/>
      <c r="S41" s="111"/>
      <c r="U41" s="111"/>
      <c r="V41" s="111"/>
      <c r="X41" s="111"/>
      <c r="Y41" s="111"/>
      <c r="AA41" s="111"/>
      <c r="AB41" s="111"/>
      <c r="AC41" s="111"/>
      <c r="AD41" s="111"/>
      <c r="AF41" s="111"/>
      <c r="AG41" s="111"/>
      <c r="AH41" s="111"/>
    </row>
    <row r="42" spans="1:34" s="94" customFormat="1" ht="15.75">
      <c r="A42" s="109"/>
      <c r="B42" s="110"/>
      <c r="C42" s="111"/>
      <c r="F42" s="111"/>
      <c r="G42" s="111"/>
      <c r="H42" s="111"/>
      <c r="I42" s="111"/>
      <c r="J42" s="111"/>
      <c r="L42" s="111"/>
      <c r="M42" s="111"/>
      <c r="O42" s="111"/>
      <c r="P42" s="111"/>
      <c r="Q42" s="111"/>
      <c r="R42" s="111"/>
      <c r="S42" s="111"/>
      <c r="U42" s="111"/>
      <c r="V42" s="111"/>
      <c r="X42" s="111"/>
      <c r="Y42" s="111"/>
      <c r="AA42" s="111"/>
      <c r="AB42" s="111"/>
      <c r="AC42" s="111"/>
      <c r="AD42" s="111"/>
      <c r="AF42" s="111"/>
      <c r="AG42" s="111"/>
      <c r="AH42" s="111"/>
    </row>
    <row r="43" spans="1:34" s="94" customFormat="1" ht="15.75">
      <c r="A43" s="109"/>
      <c r="B43" s="110"/>
      <c r="C43" s="111"/>
      <c r="F43" s="111"/>
      <c r="G43" s="111"/>
      <c r="H43" s="111"/>
      <c r="I43" s="111"/>
      <c r="J43" s="111"/>
      <c r="L43" s="111"/>
      <c r="M43" s="111"/>
      <c r="O43" s="111"/>
      <c r="P43" s="111"/>
      <c r="Q43" s="111"/>
      <c r="R43" s="111"/>
      <c r="S43" s="111"/>
      <c r="U43" s="111"/>
      <c r="V43" s="111"/>
      <c r="X43" s="111"/>
      <c r="Y43" s="111"/>
      <c r="AA43" s="111"/>
      <c r="AB43" s="111"/>
      <c r="AC43" s="111"/>
      <c r="AD43" s="111"/>
      <c r="AF43" s="111"/>
      <c r="AG43" s="111"/>
      <c r="AH43" s="111"/>
    </row>
    <row r="44" spans="1:34" s="94" customFormat="1" ht="15.75">
      <c r="A44" s="109"/>
      <c r="B44" s="110"/>
      <c r="C44" s="111"/>
      <c r="F44" s="111"/>
      <c r="G44" s="111"/>
      <c r="H44" s="111"/>
      <c r="I44" s="111"/>
      <c r="J44" s="111"/>
      <c r="L44" s="111"/>
      <c r="M44" s="111"/>
      <c r="O44" s="111"/>
      <c r="P44" s="111"/>
      <c r="Q44" s="111"/>
      <c r="R44" s="111"/>
      <c r="S44" s="111"/>
      <c r="U44" s="111"/>
      <c r="V44" s="111"/>
      <c r="X44" s="111"/>
      <c r="Y44" s="111"/>
      <c r="AA44" s="111"/>
      <c r="AB44" s="111"/>
      <c r="AC44" s="111"/>
      <c r="AD44" s="111"/>
      <c r="AF44" s="111"/>
      <c r="AG44" s="111"/>
      <c r="AH44" s="111"/>
    </row>
    <row r="45" spans="1:34" s="94" customFormat="1" ht="15.75">
      <c r="A45" s="109"/>
      <c r="B45" s="110"/>
      <c r="C45" s="111"/>
      <c r="F45" s="111"/>
      <c r="G45" s="111"/>
      <c r="H45" s="111"/>
      <c r="I45" s="111"/>
      <c r="J45" s="111"/>
      <c r="L45" s="111"/>
      <c r="M45" s="111"/>
      <c r="O45" s="111"/>
      <c r="P45" s="111"/>
      <c r="Q45" s="111"/>
      <c r="R45" s="111"/>
      <c r="S45" s="111"/>
      <c r="U45" s="111"/>
      <c r="V45" s="111"/>
      <c r="X45" s="111"/>
      <c r="Y45" s="111"/>
      <c r="AA45" s="111"/>
      <c r="AB45" s="111"/>
      <c r="AC45" s="111"/>
      <c r="AD45" s="111"/>
      <c r="AF45" s="111"/>
      <c r="AG45" s="111"/>
      <c r="AH45" s="111"/>
    </row>
    <row r="46" spans="1:34" s="94" customFormat="1" ht="15.75">
      <c r="A46" s="109"/>
      <c r="B46" s="110"/>
      <c r="C46" s="111"/>
      <c r="F46" s="111"/>
      <c r="G46" s="111"/>
      <c r="H46" s="111"/>
      <c r="I46" s="111"/>
      <c r="J46" s="111"/>
      <c r="L46" s="111"/>
      <c r="M46" s="111"/>
      <c r="O46" s="111"/>
      <c r="P46" s="111"/>
      <c r="Q46" s="111"/>
      <c r="R46" s="111"/>
      <c r="S46" s="111"/>
      <c r="U46" s="111"/>
      <c r="V46" s="111"/>
      <c r="X46" s="111"/>
      <c r="Y46" s="111"/>
      <c r="AA46" s="111"/>
      <c r="AB46" s="111"/>
      <c r="AC46" s="111"/>
      <c r="AD46" s="111"/>
      <c r="AF46" s="111"/>
      <c r="AG46" s="111"/>
      <c r="AH46" s="111"/>
    </row>
    <row r="47" spans="1:34" s="94" customFormat="1" ht="15.75">
      <c r="A47" s="109"/>
      <c r="B47" s="110"/>
      <c r="C47" s="111"/>
      <c r="F47" s="111"/>
      <c r="G47" s="111"/>
      <c r="H47" s="111"/>
      <c r="I47" s="111"/>
      <c r="J47" s="111"/>
      <c r="L47" s="111"/>
      <c r="M47" s="111"/>
      <c r="O47" s="111"/>
      <c r="P47" s="111"/>
      <c r="Q47" s="111"/>
      <c r="R47" s="111"/>
      <c r="S47" s="111"/>
      <c r="U47" s="111"/>
      <c r="V47" s="111"/>
      <c r="X47" s="111"/>
      <c r="Y47" s="111"/>
      <c r="AA47" s="111"/>
      <c r="AB47" s="111"/>
      <c r="AC47" s="111"/>
      <c r="AD47" s="111"/>
      <c r="AF47" s="111"/>
      <c r="AG47" s="111"/>
      <c r="AH47" s="111"/>
    </row>
    <row r="48" spans="1:34" s="94" customFormat="1" ht="15.75">
      <c r="A48" s="109"/>
      <c r="B48" s="110"/>
      <c r="C48" s="111"/>
      <c r="F48" s="111"/>
      <c r="G48" s="111"/>
      <c r="H48" s="111"/>
      <c r="I48" s="111"/>
      <c r="J48" s="111"/>
      <c r="L48" s="111"/>
      <c r="M48" s="111"/>
      <c r="O48" s="111"/>
      <c r="P48" s="111"/>
      <c r="Q48" s="111"/>
      <c r="R48" s="111"/>
      <c r="S48" s="111"/>
      <c r="U48" s="111"/>
      <c r="V48" s="111"/>
      <c r="X48" s="111"/>
      <c r="Y48" s="111"/>
      <c r="AA48" s="111"/>
      <c r="AB48" s="111"/>
      <c r="AC48" s="111"/>
      <c r="AD48" s="111"/>
      <c r="AF48" s="111"/>
      <c r="AG48" s="111"/>
      <c r="AH48" s="111"/>
    </row>
    <row r="49" spans="1:34" s="94" customFormat="1" ht="15.75">
      <c r="A49" s="109"/>
      <c r="B49" s="110"/>
      <c r="C49" s="111"/>
      <c r="F49" s="111"/>
      <c r="G49" s="111"/>
      <c r="H49" s="111"/>
      <c r="I49" s="111"/>
      <c r="J49" s="111"/>
      <c r="L49" s="111"/>
      <c r="M49" s="111"/>
      <c r="O49" s="111"/>
      <c r="P49" s="111"/>
      <c r="Q49" s="111"/>
      <c r="R49" s="111"/>
      <c r="S49" s="111"/>
      <c r="U49" s="111"/>
      <c r="V49" s="111"/>
      <c r="X49" s="111"/>
      <c r="Y49" s="111"/>
      <c r="AA49" s="111"/>
      <c r="AB49" s="111"/>
      <c r="AC49" s="111"/>
      <c r="AD49" s="111"/>
      <c r="AF49" s="111"/>
      <c r="AG49" s="111"/>
      <c r="AH49" s="111"/>
    </row>
    <row r="50" spans="1:34" s="94" customFormat="1" ht="15.75">
      <c r="A50" s="109"/>
      <c r="B50" s="110"/>
      <c r="C50" s="111"/>
      <c r="F50" s="111"/>
      <c r="G50" s="111"/>
      <c r="H50" s="111"/>
      <c r="I50" s="111"/>
      <c r="J50" s="111"/>
      <c r="L50" s="111"/>
      <c r="M50" s="111"/>
      <c r="O50" s="111"/>
      <c r="P50" s="111"/>
      <c r="Q50" s="111"/>
      <c r="R50" s="111"/>
      <c r="S50" s="111"/>
      <c r="U50" s="111"/>
      <c r="V50" s="111"/>
      <c r="X50" s="111"/>
      <c r="Y50" s="111"/>
      <c r="AA50" s="111"/>
      <c r="AB50" s="111"/>
      <c r="AC50" s="111"/>
      <c r="AD50" s="111"/>
      <c r="AF50" s="111"/>
      <c r="AG50" s="111"/>
      <c r="AH50" s="111"/>
    </row>
    <row r="51" spans="1:34" s="94" customFormat="1" ht="15.75">
      <c r="A51" s="109"/>
      <c r="B51" s="110"/>
      <c r="C51" s="111"/>
      <c r="F51" s="111"/>
      <c r="G51" s="111"/>
      <c r="H51" s="111"/>
      <c r="I51" s="111"/>
      <c r="J51" s="111"/>
      <c r="L51" s="111"/>
      <c r="M51" s="111"/>
      <c r="O51" s="111"/>
      <c r="P51" s="111"/>
      <c r="Q51" s="111"/>
      <c r="R51" s="111"/>
      <c r="S51" s="111"/>
      <c r="U51" s="111"/>
      <c r="V51" s="111"/>
      <c r="X51" s="111"/>
      <c r="Y51" s="111"/>
      <c r="AA51" s="111"/>
      <c r="AB51" s="111"/>
      <c r="AC51" s="111"/>
      <c r="AD51" s="111"/>
      <c r="AF51" s="111"/>
      <c r="AG51" s="111"/>
      <c r="AH51" s="111"/>
    </row>
    <row r="52" spans="1:34" s="94" customFormat="1" ht="15.75">
      <c r="A52" s="109"/>
      <c r="B52" s="110"/>
      <c r="C52" s="111"/>
      <c r="F52" s="111"/>
      <c r="G52" s="111"/>
      <c r="H52" s="111"/>
      <c r="I52" s="111"/>
      <c r="J52" s="111"/>
      <c r="L52" s="111"/>
      <c r="M52" s="111"/>
      <c r="O52" s="111"/>
      <c r="P52" s="111"/>
      <c r="Q52" s="111"/>
      <c r="R52" s="111"/>
      <c r="S52" s="111"/>
      <c r="U52" s="111"/>
      <c r="V52" s="111"/>
      <c r="X52" s="111"/>
      <c r="Y52" s="111"/>
      <c r="AA52" s="111"/>
      <c r="AB52" s="111"/>
      <c r="AC52" s="111"/>
      <c r="AD52" s="111"/>
      <c r="AF52" s="111"/>
      <c r="AG52" s="111"/>
      <c r="AH52" s="111"/>
    </row>
    <row r="53" spans="1:34" s="94" customFormat="1" ht="15.75">
      <c r="A53" s="109"/>
      <c r="B53" s="110"/>
      <c r="C53" s="111"/>
      <c r="F53" s="111"/>
      <c r="G53" s="111"/>
      <c r="H53" s="111"/>
      <c r="I53" s="111"/>
      <c r="J53" s="111"/>
      <c r="L53" s="111"/>
      <c r="M53" s="111"/>
      <c r="O53" s="111"/>
      <c r="P53" s="111"/>
      <c r="Q53" s="111"/>
      <c r="R53" s="111"/>
      <c r="S53" s="111"/>
      <c r="U53" s="111"/>
      <c r="V53" s="111"/>
      <c r="X53" s="111"/>
      <c r="Y53" s="111"/>
      <c r="AA53" s="111"/>
      <c r="AB53" s="111"/>
      <c r="AC53" s="111"/>
      <c r="AD53" s="111"/>
      <c r="AF53" s="111"/>
      <c r="AG53" s="111"/>
      <c r="AH53" s="111"/>
    </row>
    <row r="54" spans="1:34" s="94" customFormat="1" ht="15.75">
      <c r="A54" s="109"/>
      <c r="B54" s="110"/>
      <c r="C54" s="111"/>
      <c r="F54" s="111"/>
      <c r="G54" s="111"/>
      <c r="H54" s="111"/>
      <c r="I54" s="111"/>
      <c r="J54" s="111"/>
      <c r="L54" s="111"/>
      <c r="M54" s="111"/>
      <c r="O54" s="111"/>
      <c r="P54" s="111"/>
      <c r="Q54" s="111"/>
      <c r="R54" s="111"/>
      <c r="S54" s="111"/>
      <c r="U54" s="111"/>
      <c r="V54" s="111"/>
      <c r="X54" s="111"/>
      <c r="Y54" s="111"/>
      <c r="AA54" s="111"/>
      <c r="AB54" s="111"/>
      <c r="AC54" s="111"/>
      <c r="AD54" s="111"/>
      <c r="AF54" s="111"/>
      <c r="AG54" s="111"/>
      <c r="AH54" s="111"/>
    </row>
    <row r="55" spans="1:34" s="94" customFormat="1" ht="15.75">
      <c r="A55" s="109"/>
      <c r="B55" s="110"/>
      <c r="C55" s="111"/>
      <c r="F55" s="111"/>
      <c r="G55" s="111"/>
      <c r="H55" s="111"/>
      <c r="I55" s="111"/>
      <c r="J55" s="111"/>
      <c r="L55" s="111"/>
      <c r="M55" s="111"/>
      <c r="O55" s="111"/>
      <c r="P55" s="111"/>
      <c r="Q55" s="111"/>
      <c r="R55" s="111"/>
      <c r="S55" s="111"/>
      <c r="U55" s="111"/>
      <c r="V55" s="111"/>
      <c r="X55" s="111"/>
      <c r="Y55" s="111"/>
      <c r="AA55" s="111"/>
      <c r="AB55" s="111"/>
      <c r="AC55" s="111"/>
      <c r="AD55" s="111"/>
      <c r="AF55" s="111"/>
      <c r="AG55" s="111"/>
      <c r="AH55" s="111"/>
    </row>
    <row r="56" spans="1:34" s="94" customFormat="1" ht="15.75">
      <c r="A56" s="109"/>
      <c r="B56" s="110"/>
      <c r="C56" s="111"/>
      <c r="F56" s="111"/>
      <c r="G56" s="111"/>
      <c r="H56" s="111"/>
      <c r="I56" s="111"/>
      <c r="J56" s="111"/>
      <c r="L56" s="111"/>
      <c r="M56" s="111"/>
      <c r="O56" s="111"/>
      <c r="P56" s="111"/>
      <c r="Q56" s="111"/>
      <c r="R56" s="111"/>
      <c r="S56" s="111"/>
      <c r="U56" s="111"/>
      <c r="V56" s="111"/>
      <c r="X56" s="111"/>
      <c r="Y56" s="111"/>
      <c r="AA56" s="111"/>
      <c r="AB56" s="111"/>
      <c r="AC56" s="111"/>
      <c r="AD56" s="111"/>
      <c r="AF56" s="111"/>
      <c r="AG56" s="111"/>
      <c r="AH56" s="111"/>
    </row>
    <row r="57" spans="1:34" s="94" customFormat="1" ht="15.75">
      <c r="A57" s="109"/>
      <c r="B57" s="110"/>
      <c r="C57" s="111"/>
      <c r="F57" s="111"/>
      <c r="G57" s="111"/>
      <c r="H57" s="111"/>
      <c r="I57" s="111"/>
      <c r="J57" s="111"/>
      <c r="L57" s="111"/>
      <c r="M57" s="111"/>
      <c r="O57" s="111"/>
      <c r="P57" s="111"/>
      <c r="Q57" s="111"/>
      <c r="R57" s="111"/>
      <c r="S57" s="111"/>
      <c r="U57" s="111"/>
      <c r="V57" s="111"/>
      <c r="X57" s="111"/>
      <c r="Y57" s="111"/>
      <c r="AA57" s="111"/>
      <c r="AB57" s="111"/>
      <c r="AC57" s="111"/>
      <c r="AD57" s="111"/>
      <c r="AF57" s="111"/>
      <c r="AG57" s="111"/>
      <c r="AH57" s="111"/>
    </row>
    <row r="58" spans="1:34" s="94" customFormat="1" ht="15.75">
      <c r="A58" s="109"/>
      <c r="B58" s="110"/>
      <c r="C58" s="111"/>
      <c r="F58" s="111"/>
      <c r="G58" s="111"/>
      <c r="H58" s="111"/>
      <c r="I58" s="111"/>
      <c r="J58" s="111"/>
      <c r="L58" s="111"/>
      <c r="M58" s="111"/>
      <c r="O58" s="111"/>
      <c r="P58" s="111"/>
      <c r="Q58" s="111"/>
      <c r="R58" s="111"/>
      <c r="S58" s="111"/>
      <c r="U58" s="111"/>
      <c r="V58" s="111"/>
      <c r="X58" s="111"/>
      <c r="Y58" s="111"/>
      <c r="AA58" s="111"/>
      <c r="AB58" s="111"/>
      <c r="AC58" s="111"/>
      <c r="AD58" s="111"/>
      <c r="AF58" s="111"/>
      <c r="AG58" s="111"/>
      <c r="AH58" s="111"/>
    </row>
    <row r="59" spans="1:34" s="94" customFormat="1" ht="15.75">
      <c r="A59" s="109"/>
      <c r="B59" s="110"/>
      <c r="C59" s="111"/>
      <c r="F59" s="111"/>
      <c r="G59" s="111"/>
      <c r="H59" s="111"/>
      <c r="I59" s="111"/>
      <c r="J59" s="111"/>
      <c r="L59" s="111"/>
      <c r="M59" s="111"/>
      <c r="O59" s="111"/>
      <c r="P59" s="111"/>
      <c r="Q59" s="111"/>
      <c r="R59" s="111"/>
      <c r="S59" s="111"/>
      <c r="U59" s="111"/>
      <c r="V59" s="111"/>
      <c r="X59" s="111"/>
      <c r="Y59" s="111"/>
      <c r="AA59" s="111"/>
      <c r="AB59" s="111"/>
      <c r="AC59" s="111"/>
      <c r="AD59" s="111"/>
      <c r="AF59" s="111"/>
      <c r="AG59" s="111"/>
      <c r="AH59" s="111"/>
    </row>
    <row r="60" spans="1:34" s="94" customFormat="1" ht="15.75">
      <c r="A60" s="109"/>
      <c r="B60" s="110"/>
      <c r="C60" s="111"/>
      <c r="F60" s="111"/>
      <c r="G60" s="111"/>
      <c r="H60" s="111"/>
      <c r="I60" s="111"/>
      <c r="J60" s="111"/>
      <c r="L60" s="111"/>
      <c r="M60" s="111"/>
      <c r="O60" s="111"/>
      <c r="P60" s="111"/>
      <c r="Q60" s="111"/>
      <c r="R60" s="111"/>
      <c r="S60" s="111"/>
      <c r="U60" s="111"/>
      <c r="V60" s="111"/>
      <c r="X60" s="111"/>
      <c r="Y60" s="111"/>
      <c r="AA60" s="111"/>
      <c r="AB60" s="111"/>
      <c r="AC60" s="111"/>
      <c r="AD60" s="111"/>
      <c r="AF60" s="111"/>
      <c r="AG60" s="111"/>
      <c r="AH60" s="111"/>
    </row>
    <row r="61" spans="1:34" s="94" customFormat="1" ht="15.75">
      <c r="A61" s="109"/>
      <c r="B61" s="110"/>
      <c r="C61" s="111"/>
      <c r="F61" s="111"/>
      <c r="G61" s="111"/>
      <c r="H61" s="111"/>
      <c r="I61" s="111"/>
      <c r="J61" s="111"/>
      <c r="L61" s="111"/>
      <c r="M61" s="111"/>
      <c r="O61" s="111"/>
      <c r="P61" s="111"/>
      <c r="Q61" s="111"/>
      <c r="R61" s="111"/>
      <c r="S61" s="111"/>
      <c r="U61" s="111"/>
      <c r="V61" s="111"/>
      <c r="X61" s="111"/>
      <c r="Y61" s="111"/>
      <c r="AA61" s="111"/>
      <c r="AB61" s="111"/>
      <c r="AC61" s="111"/>
      <c r="AD61" s="111"/>
      <c r="AF61" s="111"/>
      <c r="AG61" s="111"/>
      <c r="AH61" s="111"/>
    </row>
    <row r="62" spans="1:34" s="94" customFormat="1" ht="15.75">
      <c r="A62" s="109"/>
      <c r="B62" s="110"/>
      <c r="C62" s="111"/>
      <c r="F62" s="111"/>
      <c r="G62" s="111"/>
      <c r="H62" s="111"/>
      <c r="I62" s="111"/>
      <c r="J62" s="111"/>
      <c r="L62" s="111"/>
      <c r="M62" s="111"/>
      <c r="O62" s="111"/>
      <c r="P62" s="111"/>
      <c r="Q62" s="111"/>
      <c r="R62" s="111"/>
      <c r="S62" s="111"/>
      <c r="U62" s="111"/>
      <c r="V62" s="111"/>
      <c r="X62" s="111"/>
      <c r="Y62" s="111"/>
      <c r="AA62" s="111"/>
      <c r="AB62" s="111"/>
      <c r="AC62" s="111"/>
      <c r="AD62" s="111"/>
      <c r="AF62" s="111"/>
      <c r="AG62" s="111"/>
      <c r="AH62" s="111"/>
    </row>
    <row r="63" spans="1:34" s="94" customFormat="1" ht="15.75">
      <c r="A63" s="109"/>
      <c r="B63" s="110"/>
      <c r="C63" s="111"/>
      <c r="F63" s="111"/>
      <c r="G63" s="111"/>
      <c r="H63" s="111"/>
      <c r="I63" s="111"/>
      <c r="J63" s="111"/>
      <c r="L63" s="111"/>
      <c r="M63" s="111"/>
      <c r="O63" s="111"/>
      <c r="P63" s="111"/>
      <c r="Q63" s="111"/>
      <c r="R63" s="111"/>
      <c r="S63" s="111"/>
      <c r="U63" s="111"/>
      <c r="V63" s="111"/>
      <c r="X63" s="111"/>
      <c r="Y63" s="111"/>
      <c r="AA63" s="111"/>
      <c r="AB63" s="111"/>
      <c r="AC63" s="111"/>
      <c r="AD63" s="111"/>
      <c r="AF63" s="111"/>
      <c r="AG63" s="111"/>
      <c r="AH63" s="111"/>
    </row>
    <row r="64" spans="1:34" s="94" customFormat="1" ht="15.75">
      <c r="A64" s="109"/>
      <c r="B64" s="110"/>
      <c r="C64" s="111"/>
      <c r="F64" s="111"/>
      <c r="G64" s="111"/>
      <c r="H64" s="111"/>
      <c r="I64" s="111"/>
      <c r="J64" s="111"/>
      <c r="L64" s="111"/>
      <c r="M64" s="111"/>
      <c r="O64" s="111"/>
      <c r="P64" s="111"/>
      <c r="Q64" s="111"/>
      <c r="R64" s="111"/>
      <c r="S64" s="111"/>
      <c r="U64" s="111"/>
      <c r="V64" s="111"/>
      <c r="X64" s="111"/>
      <c r="Y64" s="111"/>
      <c r="AA64" s="111"/>
      <c r="AB64" s="111"/>
      <c r="AC64" s="111"/>
      <c r="AD64" s="111"/>
      <c r="AF64" s="111"/>
      <c r="AG64" s="111"/>
      <c r="AH64" s="111"/>
    </row>
    <row r="65" spans="1:34" s="94" customFormat="1" ht="15.75">
      <c r="A65" s="109"/>
      <c r="B65" s="110"/>
      <c r="C65" s="111"/>
      <c r="F65" s="111"/>
      <c r="G65" s="111"/>
      <c r="H65" s="111"/>
      <c r="I65" s="111"/>
      <c r="J65" s="111"/>
      <c r="L65" s="111"/>
      <c r="M65" s="111"/>
      <c r="O65" s="111"/>
      <c r="P65" s="111"/>
      <c r="Q65" s="111"/>
      <c r="R65" s="111"/>
      <c r="S65" s="111"/>
      <c r="U65" s="111"/>
      <c r="V65" s="111"/>
      <c r="X65" s="111"/>
      <c r="Y65" s="111"/>
      <c r="AA65" s="111"/>
      <c r="AB65" s="111"/>
      <c r="AC65" s="111"/>
      <c r="AD65" s="111"/>
      <c r="AF65" s="111"/>
      <c r="AG65" s="111"/>
      <c r="AH65" s="111"/>
    </row>
    <row r="66" spans="1:34" s="94" customFormat="1" ht="15.75">
      <c r="A66" s="109"/>
      <c r="B66" s="110"/>
      <c r="C66" s="111"/>
      <c r="F66" s="111"/>
      <c r="G66" s="111"/>
      <c r="H66" s="111"/>
      <c r="I66" s="111"/>
      <c r="J66" s="111"/>
      <c r="L66" s="111"/>
      <c r="M66" s="111"/>
      <c r="O66" s="111"/>
      <c r="P66" s="111"/>
      <c r="Q66" s="111"/>
      <c r="R66" s="111"/>
      <c r="S66" s="111"/>
      <c r="U66" s="111"/>
      <c r="V66" s="111"/>
      <c r="X66" s="111"/>
      <c r="Y66" s="111"/>
      <c r="AA66" s="111"/>
      <c r="AB66" s="111"/>
      <c r="AC66" s="111"/>
      <c r="AD66" s="111"/>
      <c r="AF66" s="111"/>
      <c r="AG66" s="111"/>
      <c r="AH66" s="111"/>
    </row>
    <row r="67" spans="1:34" s="94" customFormat="1" ht="15.75">
      <c r="A67" s="109"/>
      <c r="B67" s="110"/>
      <c r="C67" s="111"/>
      <c r="F67" s="111"/>
      <c r="G67" s="111"/>
      <c r="H67" s="111"/>
      <c r="I67" s="111"/>
      <c r="J67" s="111"/>
      <c r="L67" s="111"/>
      <c r="M67" s="111"/>
      <c r="O67" s="111"/>
      <c r="P67" s="111"/>
      <c r="Q67" s="111"/>
      <c r="R67" s="111"/>
      <c r="S67" s="111"/>
      <c r="U67" s="111"/>
      <c r="V67" s="111"/>
      <c r="X67" s="111"/>
      <c r="Y67" s="111"/>
      <c r="AA67" s="111"/>
      <c r="AB67" s="111"/>
      <c r="AC67" s="111"/>
      <c r="AD67" s="111"/>
      <c r="AF67" s="111"/>
      <c r="AG67" s="111"/>
      <c r="AH67" s="111"/>
    </row>
    <row r="68" spans="1:34" s="94" customFormat="1" ht="15.75">
      <c r="A68" s="109"/>
      <c r="B68" s="110"/>
      <c r="C68" s="111"/>
      <c r="F68" s="111"/>
      <c r="G68" s="111"/>
      <c r="H68" s="111"/>
      <c r="I68" s="111"/>
      <c r="J68" s="111"/>
      <c r="L68" s="111"/>
      <c r="M68" s="111"/>
      <c r="O68" s="111"/>
      <c r="P68" s="111"/>
      <c r="Q68" s="111"/>
      <c r="R68" s="111"/>
      <c r="S68" s="111"/>
      <c r="U68" s="111"/>
      <c r="V68" s="111"/>
      <c r="X68" s="111"/>
      <c r="Y68" s="111"/>
      <c r="AA68" s="111"/>
      <c r="AB68" s="111"/>
      <c r="AC68" s="111"/>
      <c r="AD68" s="111"/>
      <c r="AF68" s="111"/>
      <c r="AG68" s="111"/>
      <c r="AH68" s="111"/>
    </row>
    <row r="69" spans="1:34" s="94" customFormat="1" ht="15.75">
      <c r="A69" s="109"/>
      <c r="B69" s="110"/>
      <c r="C69" s="111"/>
      <c r="F69" s="111"/>
      <c r="G69" s="111"/>
      <c r="H69" s="111"/>
      <c r="I69" s="111"/>
      <c r="J69" s="111"/>
      <c r="L69" s="111"/>
      <c r="M69" s="111"/>
      <c r="O69" s="111"/>
      <c r="P69" s="111"/>
      <c r="Q69" s="111"/>
      <c r="R69" s="111"/>
      <c r="S69" s="111"/>
      <c r="U69" s="111"/>
      <c r="V69" s="111"/>
      <c r="X69" s="111"/>
      <c r="Y69" s="111"/>
      <c r="AA69" s="111"/>
      <c r="AB69" s="111"/>
      <c r="AC69" s="111"/>
      <c r="AD69" s="111"/>
      <c r="AF69" s="111"/>
      <c r="AG69" s="111"/>
      <c r="AH69" s="111"/>
    </row>
    <row r="70" spans="1:34" s="94" customFormat="1" ht="15.75">
      <c r="A70" s="109"/>
      <c r="B70" s="110"/>
      <c r="C70" s="111"/>
      <c r="F70" s="111"/>
      <c r="G70" s="111"/>
      <c r="H70" s="111"/>
      <c r="I70" s="111"/>
      <c r="J70" s="111"/>
      <c r="L70" s="111"/>
      <c r="M70" s="111"/>
      <c r="O70" s="111"/>
      <c r="P70" s="111"/>
      <c r="Q70" s="111"/>
      <c r="R70" s="111"/>
      <c r="S70" s="111"/>
      <c r="U70" s="111"/>
      <c r="V70" s="111"/>
      <c r="X70" s="111"/>
      <c r="Y70" s="111"/>
      <c r="AA70" s="111"/>
      <c r="AB70" s="111"/>
      <c r="AC70" s="111"/>
      <c r="AD70" s="111"/>
      <c r="AF70" s="111"/>
      <c r="AG70" s="111"/>
      <c r="AH70" s="111"/>
    </row>
    <row r="71" spans="1:34" s="94" customFormat="1" ht="15.75">
      <c r="A71" s="109"/>
      <c r="B71" s="110"/>
      <c r="C71" s="111"/>
      <c r="F71" s="111"/>
      <c r="G71" s="111"/>
      <c r="H71" s="111"/>
      <c r="I71" s="111"/>
      <c r="J71" s="111"/>
      <c r="L71" s="111"/>
      <c r="M71" s="111"/>
      <c r="O71" s="111"/>
      <c r="P71" s="111"/>
      <c r="Q71" s="111"/>
      <c r="R71" s="111"/>
      <c r="S71" s="111"/>
      <c r="U71" s="111"/>
      <c r="V71" s="111"/>
      <c r="X71" s="111"/>
      <c r="Y71" s="111"/>
      <c r="AA71" s="111"/>
      <c r="AB71" s="111"/>
      <c r="AC71" s="111"/>
      <c r="AD71" s="111"/>
      <c r="AF71" s="111"/>
      <c r="AG71" s="111"/>
      <c r="AH71" s="111"/>
    </row>
    <row r="72" spans="1:34" s="94" customFormat="1" ht="15.75">
      <c r="A72" s="109"/>
      <c r="B72" s="110"/>
      <c r="C72" s="111"/>
      <c r="F72" s="111"/>
      <c r="G72" s="111"/>
      <c r="H72" s="111"/>
      <c r="I72" s="111"/>
      <c r="J72" s="111"/>
      <c r="L72" s="111"/>
      <c r="M72" s="111"/>
      <c r="O72" s="111"/>
      <c r="P72" s="111"/>
      <c r="Q72" s="111"/>
      <c r="R72" s="111"/>
      <c r="S72" s="111"/>
      <c r="U72" s="111"/>
      <c r="V72" s="111"/>
      <c r="X72" s="111"/>
      <c r="Y72" s="111"/>
      <c r="AA72" s="111"/>
      <c r="AB72" s="111"/>
      <c r="AC72" s="111"/>
      <c r="AD72" s="111"/>
      <c r="AF72" s="111"/>
      <c r="AG72" s="111"/>
      <c r="AH72" s="111"/>
    </row>
    <row r="73" spans="1:34" s="94" customFormat="1" ht="15.75">
      <c r="A73" s="109"/>
      <c r="B73" s="110"/>
      <c r="C73" s="111"/>
      <c r="F73" s="111"/>
      <c r="G73" s="111"/>
      <c r="H73" s="111"/>
      <c r="I73" s="111"/>
      <c r="J73" s="111"/>
      <c r="L73" s="111"/>
      <c r="M73" s="111"/>
      <c r="O73" s="111"/>
      <c r="P73" s="111"/>
      <c r="Q73" s="111"/>
      <c r="R73" s="111"/>
      <c r="S73" s="111"/>
      <c r="U73" s="111"/>
      <c r="V73" s="111"/>
      <c r="X73" s="111"/>
      <c r="Y73" s="111"/>
      <c r="AA73" s="111"/>
      <c r="AB73" s="111"/>
      <c r="AC73" s="111"/>
      <c r="AD73" s="111"/>
      <c r="AF73" s="111"/>
      <c r="AG73" s="111"/>
      <c r="AH73" s="111"/>
    </row>
    <row r="74" spans="1:34" s="94" customFormat="1" ht="15.75">
      <c r="A74" s="109"/>
      <c r="B74" s="110"/>
      <c r="C74" s="111"/>
      <c r="F74" s="111"/>
      <c r="G74" s="111"/>
      <c r="H74" s="111"/>
      <c r="I74" s="111"/>
      <c r="J74" s="111"/>
      <c r="L74" s="111"/>
      <c r="M74" s="111"/>
      <c r="O74" s="111"/>
      <c r="P74" s="111"/>
      <c r="Q74" s="111"/>
      <c r="R74" s="111"/>
      <c r="S74" s="111"/>
      <c r="U74" s="111"/>
      <c r="V74" s="111"/>
      <c r="X74" s="111"/>
      <c r="Y74" s="111"/>
      <c r="AA74" s="111"/>
      <c r="AB74" s="111"/>
      <c r="AC74" s="111"/>
      <c r="AD74" s="111"/>
      <c r="AF74" s="111"/>
      <c r="AG74" s="111"/>
      <c r="AH74" s="111"/>
    </row>
    <row r="75" spans="1:34" s="94" customFormat="1" ht="15.75">
      <c r="A75" s="109"/>
      <c r="B75" s="110"/>
      <c r="C75" s="111"/>
      <c r="F75" s="111"/>
      <c r="G75" s="111"/>
      <c r="H75" s="111"/>
      <c r="I75" s="111"/>
      <c r="J75" s="111"/>
      <c r="L75" s="111"/>
      <c r="M75" s="111"/>
      <c r="O75" s="111"/>
      <c r="P75" s="111"/>
      <c r="Q75" s="111"/>
      <c r="R75" s="111"/>
      <c r="S75" s="111"/>
      <c r="U75" s="111"/>
      <c r="V75" s="111"/>
      <c r="X75" s="111"/>
      <c r="Y75" s="111"/>
      <c r="AA75" s="111"/>
      <c r="AB75" s="111"/>
      <c r="AC75" s="111"/>
      <c r="AD75" s="111"/>
      <c r="AF75" s="111"/>
      <c r="AG75" s="111"/>
      <c r="AH75" s="111"/>
    </row>
    <row r="76" spans="1:34" s="94" customFormat="1" ht="15.75">
      <c r="A76" s="109"/>
      <c r="B76" s="110"/>
      <c r="C76" s="111"/>
      <c r="F76" s="111"/>
      <c r="G76" s="111"/>
      <c r="H76" s="111"/>
      <c r="I76" s="111"/>
      <c r="J76" s="111"/>
      <c r="L76" s="111"/>
      <c r="M76" s="111"/>
      <c r="O76" s="111"/>
      <c r="P76" s="111"/>
      <c r="Q76" s="111"/>
      <c r="R76" s="111"/>
      <c r="S76" s="111"/>
      <c r="U76" s="111"/>
      <c r="V76" s="111"/>
      <c r="X76" s="111"/>
      <c r="Y76" s="111"/>
      <c r="AA76" s="111"/>
      <c r="AB76" s="111"/>
      <c r="AC76" s="111"/>
      <c r="AD76" s="111"/>
      <c r="AF76" s="111"/>
      <c r="AG76" s="111"/>
      <c r="AH76" s="111"/>
    </row>
    <row r="77" spans="1:34" s="94" customFormat="1" ht="15.75">
      <c r="A77" s="109"/>
      <c r="B77" s="110"/>
      <c r="C77" s="111"/>
      <c r="F77" s="111"/>
      <c r="G77" s="111"/>
      <c r="H77" s="111"/>
      <c r="I77" s="111"/>
      <c r="J77" s="111"/>
      <c r="L77" s="111"/>
      <c r="M77" s="111"/>
      <c r="O77" s="111"/>
      <c r="P77" s="111"/>
      <c r="Q77" s="111"/>
      <c r="R77" s="111"/>
      <c r="S77" s="111"/>
      <c r="U77" s="111"/>
      <c r="V77" s="111"/>
      <c r="X77" s="111"/>
      <c r="Y77" s="111"/>
      <c r="AA77" s="111"/>
      <c r="AB77" s="111"/>
      <c r="AC77" s="111"/>
      <c r="AD77" s="111"/>
      <c r="AF77" s="111"/>
      <c r="AG77" s="111"/>
      <c r="AH77" s="111"/>
    </row>
    <row r="78" spans="1:34" s="94" customFormat="1" ht="15.75">
      <c r="A78" s="109"/>
      <c r="B78" s="110"/>
      <c r="C78" s="111"/>
      <c r="F78" s="111"/>
      <c r="G78" s="111"/>
      <c r="H78" s="111"/>
      <c r="I78" s="111"/>
      <c r="J78" s="111"/>
      <c r="L78" s="111"/>
      <c r="M78" s="111"/>
      <c r="O78" s="111"/>
      <c r="P78" s="111"/>
      <c r="Q78" s="111"/>
      <c r="R78" s="111"/>
      <c r="S78" s="111"/>
      <c r="U78" s="111"/>
      <c r="V78" s="111"/>
      <c r="X78" s="111"/>
      <c r="Y78" s="111"/>
      <c r="AA78" s="111"/>
      <c r="AB78" s="111"/>
      <c r="AC78" s="111"/>
      <c r="AD78" s="111"/>
      <c r="AF78" s="111"/>
      <c r="AG78" s="111"/>
      <c r="AH78" s="111"/>
    </row>
    <row r="79" spans="1:34" s="94" customFormat="1" ht="15.75">
      <c r="A79" s="109"/>
      <c r="B79" s="110"/>
      <c r="C79" s="111"/>
      <c r="F79" s="111"/>
      <c r="G79" s="111"/>
      <c r="H79" s="111"/>
      <c r="I79" s="111"/>
      <c r="J79" s="111"/>
      <c r="L79" s="111"/>
      <c r="M79" s="111"/>
      <c r="O79" s="111"/>
      <c r="P79" s="111"/>
      <c r="Q79" s="111"/>
      <c r="R79" s="111"/>
      <c r="S79" s="111"/>
      <c r="U79" s="111"/>
      <c r="V79" s="111"/>
      <c r="X79" s="111"/>
      <c r="Y79" s="111"/>
      <c r="AA79" s="111"/>
      <c r="AB79" s="111"/>
      <c r="AC79" s="111"/>
      <c r="AD79" s="111"/>
      <c r="AF79" s="111"/>
      <c r="AG79" s="111"/>
      <c r="AH79" s="111"/>
    </row>
    <row r="80" spans="1:34" s="94" customFormat="1" ht="15.75">
      <c r="A80" s="109"/>
      <c r="B80" s="110"/>
      <c r="C80" s="111"/>
      <c r="F80" s="111"/>
      <c r="G80" s="111"/>
      <c r="H80" s="111"/>
      <c r="I80" s="111"/>
      <c r="J80" s="111"/>
      <c r="L80" s="111"/>
      <c r="M80" s="111"/>
      <c r="O80" s="111"/>
      <c r="P80" s="111"/>
      <c r="Q80" s="111"/>
      <c r="R80" s="111"/>
      <c r="S80" s="111"/>
      <c r="U80" s="111"/>
      <c r="V80" s="111"/>
      <c r="X80" s="111"/>
      <c r="Y80" s="111"/>
      <c r="AA80" s="111"/>
      <c r="AB80" s="111"/>
      <c r="AC80" s="111"/>
      <c r="AD80" s="111"/>
      <c r="AF80" s="111"/>
      <c r="AG80" s="111"/>
      <c r="AH80" s="111"/>
    </row>
    <row r="81" spans="1:34" s="94" customFormat="1" ht="15.75">
      <c r="A81" s="109"/>
      <c r="B81" s="110"/>
      <c r="C81" s="111"/>
      <c r="F81" s="111"/>
      <c r="G81" s="111"/>
      <c r="H81" s="111"/>
      <c r="I81" s="111"/>
      <c r="J81" s="111"/>
      <c r="L81" s="111"/>
      <c r="M81" s="111"/>
      <c r="O81" s="111"/>
      <c r="P81" s="111"/>
      <c r="Q81" s="111"/>
      <c r="R81" s="111"/>
      <c r="S81" s="111"/>
      <c r="U81" s="111"/>
      <c r="V81" s="111"/>
      <c r="X81" s="111"/>
      <c r="Y81" s="111"/>
      <c r="AA81" s="111"/>
      <c r="AB81" s="111"/>
      <c r="AC81" s="111"/>
      <c r="AD81" s="111"/>
      <c r="AF81" s="111"/>
      <c r="AG81" s="111"/>
      <c r="AH81" s="111"/>
    </row>
    <row r="82" spans="1:34" s="94" customFormat="1" ht="15.75">
      <c r="A82" s="109"/>
      <c r="B82" s="110"/>
      <c r="C82" s="111"/>
      <c r="F82" s="111"/>
      <c r="G82" s="111"/>
      <c r="H82" s="111"/>
      <c r="I82" s="111"/>
      <c r="J82" s="111"/>
      <c r="L82" s="111"/>
      <c r="M82" s="111"/>
      <c r="O82" s="111"/>
      <c r="P82" s="111"/>
      <c r="Q82" s="111"/>
      <c r="R82" s="111"/>
      <c r="S82" s="111"/>
      <c r="U82" s="111"/>
      <c r="V82" s="111"/>
      <c r="X82" s="111"/>
      <c r="Y82" s="111"/>
      <c r="AA82" s="111"/>
      <c r="AB82" s="111"/>
      <c r="AC82" s="111"/>
      <c r="AD82" s="111"/>
      <c r="AF82" s="111"/>
      <c r="AG82" s="111"/>
      <c r="AH82" s="111"/>
    </row>
    <row r="83" spans="1:34" s="94" customFormat="1" ht="15.75">
      <c r="A83" s="109"/>
      <c r="B83" s="110"/>
      <c r="C83" s="111"/>
      <c r="F83" s="111"/>
      <c r="G83" s="111"/>
      <c r="H83" s="111"/>
      <c r="I83" s="111"/>
      <c r="J83" s="111"/>
      <c r="L83" s="111"/>
      <c r="M83" s="111"/>
      <c r="O83" s="111"/>
      <c r="P83" s="111"/>
      <c r="Q83" s="111"/>
      <c r="R83" s="111"/>
      <c r="S83" s="111"/>
      <c r="U83" s="111"/>
      <c r="V83" s="111"/>
      <c r="X83" s="111"/>
      <c r="Y83" s="111"/>
      <c r="AA83" s="111"/>
      <c r="AB83" s="111"/>
      <c r="AC83" s="111"/>
      <c r="AD83" s="111"/>
      <c r="AF83" s="111"/>
      <c r="AG83" s="111"/>
      <c r="AH83" s="111"/>
    </row>
    <row r="84" spans="1:34" s="94" customFormat="1" ht="15.75">
      <c r="A84" s="109"/>
      <c r="B84" s="110"/>
      <c r="C84" s="111"/>
      <c r="F84" s="111"/>
      <c r="G84" s="111"/>
      <c r="H84" s="111"/>
      <c r="I84" s="111"/>
      <c r="J84" s="111"/>
      <c r="L84" s="111"/>
      <c r="M84" s="111"/>
      <c r="O84" s="111"/>
      <c r="P84" s="111"/>
      <c r="Q84" s="111"/>
      <c r="R84" s="111"/>
      <c r="S84" s="111"/>
      <c r="U84" s="111"/>
      <c r="V84" s="111"/>
      <c r="X84" s="111"/>
      <c r="Y84" s="111"/>
      <c r="AA84" s="111"/>
      <c r="AB84" s="111"/>
      <c r="AC84" s="111"/>
      <c r="AD84" s="111"/>
      <c r="AF84" s="111"/>
      <c r="AG84" s="111"/>
      <c r="AH84" s="111"/>
    </row>
    <row r="85" spans="1:34" s="94" customFormat="1" ht="15.75">
      <c r="A85" s="109"/>
      <c r="B85" s="110"/>
      <c r="C85" s="111"/>
      <c r="F85" s="111"/>
      <c r="G85" s="111"/>
      <c r="H85" s="111"/>
      <c r="I85" s="111"/>
      <c r="J85" s="111"/>
      <c r="L85" s="111"/>
      <c r="M85" s="111"/>
      <c r="O85" s="111"/>
      <c r="P85" s="111"/>
      <c r="Q85" s="111"/>
      <c r="R85" s="111"/>
      <c r="S85" s="111"/>
      <c r="U85" s="111"/>
      <c r="V85" s="111"/>
      <c r="X85" s="111"/>
      <c r="Y85" s="111"/>
      <c r="AA85" s="111"/>
      <c r="AB85" s="111"/>
      <c r="AC85" s="111"/>
      <c r="AD85" s="111"/>
      <c r="AF85" s="111"/>
      <c r="AG85" s="111"/>
      <c r="AH85" s="111"/>
    </row>
    <row r="86" spans="1:34" s="94" customFormat="1" ht="15.75">
      <c r="A86" s="109"/>
      <c r="B86" s="110"/>
      <c r="C86" s="111"/>
      <c r="F86" s="111"/>
      <c r="G86" s="111"/>
      <c r="H86" s="111"/>
      <c r="I86" s="111"/>
      <c r="J86" s="111"/>
      <c r="L86" s="111"/>
      <c r="M86" s="111"/>
      <c r="O86" s="111"/>
      <c r="P86" s="111"/>
      <c r="Q86" s="111"/>
      <c r="R86" s="111"/>
      <c r="S86" s="111"/>
      <c r="U86" s="111"/>
      <c r="V86" s="111"/>
      <c r="X86" s="111"/>
      <c r="Y86" s="111"/>
      <c r="AA86" s="111"/>
      <c r="AB86" s="111"/>
      <c r="AC86" s="111"/>
      <c r="AD86" s="111"/>
      <c r="AF86" s="111"/>
      <c r="AG86" s="111"/>
      <c r="AH86" s="111"/>
    </row>
    <row r="87" spans="1:34" s="94" customFormat="1" ht="15.75">
      <c r="A87" s="109"/>
      <c r="B87" s="110"/>
      <c r="C87" s="111"/>
      <c r="F87" s="111"/>
      <c r="G87" s="111"/>
      <c r="H87" s="111"/>
      <c r="I87" s="111"/>
      <c r="J87" s="111"/>
      <c r="L87" s="111"/>
      <c r="M87" s="111"/>
      <c r="O87" s="111"/>
      <c r="P87" s="111"/>
      <c r="Q87" s="111"/>
      <c r="R87" s="111"/>
      <c r="S87" s="111"/>
      <c r="U87" s="111"/>
      <c r="V87" s="111"/>
      <c r="X87" s="111"/>
      <c r="Y87" s="111"/>
      <c r="AA87" s="111"/>
      <c r="AB87" s="111"/>
      <c r="AC87" s="111"/>
      <c r="AD87" s="111"/>
      <c r="AF87" s="111"/>
      <c r="AG87" s="111"/>
      <c r="AH87" s="111"/>
    </row>
    <row r="88" spans="1:34" s="94" customFormat="1" ht="15.75">
      <c r="A88" s="109"/>
      <c r="B88" s="110"/>
      <c r="C88" s="111"/>
      <c r="F88" s="111"/>
      <c r="G88" s="111"/>
      <c r="H88" s="111"/>
      <c r="I88" s="111"/>
      <c r="J88" s="111"/>
      <c r="L88" s="111"/>
      <c r="M88" s="111"/>
      <c r="O88" s="111"/>
      <c r="P88" s="111"/>
      <c r="Q88" s="111"/>
      <c r="R88" s="111"/>
      <c r="S88" s="111"/>
      <c r="U88" s="111"/>
      <c r="V88" s="111"/>
      <c r="X88" s="111"/>
      <c r="Y88" s="111"/>
      <c r="AA88" s="111"/>
      <c r="AB88" s="111"/>
      <c r="AC88" s="111"/>
      <c r="AD88" s="111"/>
      <c r="AF88" s="111"/>
      <c r="AG88" s="111"/>
      <c r="AH88" s="111"/>
    </row>
    <row r="89" spans="1:34" s="94" customFormat="1" ht="15.75">
      <c r="A89" s="109"/>
      <c r="B89" s="110"/>
      <c r="C89" s="111"/>
      <c r="F89" s="111"/>
      <c r="G89" s="111"/>
      <c r="H89" s="111"/>
      <c r="I89" s="111"/>
      <c r="J89" s="111"/>
      <c r="L89" s="111"/>
      <c r="M89" s="111"/>
      <c r="O89" s="111"/>
      <c r="P89" s="111"/>
      <c r="Q89" s="111"/>
      <c r="R89" s="111"/>
      <c r="S89" s="111"/>
      <c r="U89" s="111"/>
      <c r="V89" s="111"/>
      <c r="X89" s="111"/>
      <c r="Y89" s="111"/>
      <c r="AA89" s="111"/>
      <c r="AB89" s="111"/>
      <c r="AC89" s="111"/>
      <c r="AD89" s="111"/>
      <c r="AF89" s="111"/>
      <c r="AG89" s="111"/>
      <c r="AH89" s="111"/>
    </row>
    <row r="90" spans="1:34" s="94" customFormat="1" ht="15.75">
      <c r="A90" s="109"/>
      <c r="B90" s="110"/>
      <c r="C90" s="111"/>
      <c r="F90" s="111"/>
      <c r="G90" s="111"/>
      <c r="H90" s="111"/>
      <c r="I90" s="111"/>
      <c r="J90" s="111"/>
      <c r="L90" s="111"/>
      <c r="M90" s="111"/>
      <c r="O90" s="111"/>
      <c r="P90" s="111"/>
      <c r="Q90" s="111"/>
      <c r="R90" s="111"/>
      <c r="S90" s="111"/>
      <c r="U90" s="111"/>
      <c r="V90" s="111"/>
      <c r="X90" s="111"/>
      <c r="Y90" s="111"/>
      <c r="AA90" s="111"/>
      <c r="AB90" s="111"/>
      <c r="AC90" s="111"/>
      <c r="AD90" s="111"/>
      <c r="AF90" s="111"/>
      <c r="AG90" s="111"/>
      <c r="AH90" s="111"/>
    </row>
    <row r="91" spans="1:34" s="94" customFormat="1" ht="15.75">
      <c r="A91" s="109"/>
      <c r="B91" s="110"/>
      <c r="C91" s="111"/>
      <c r="F91" s="111"/>
      <c r="G91" s="111"/>
      <c r="H91" s="111"/>
      <c r="I91" s="111"/>
      <c r="J91" s="111"/>
      <c r="L91" s="111"/>
      <c r="M91" s="111"/>
      <c r="O91" s="111"/>
      <c r="P91" s="111"/>
      <c r="Q91" s="111"/>
      <c r="R91" s="111"/>
      <c r="S91" s="111"/>
      <c r="U91" s="111"/>
      <c r="V91" s="111"/>
      <c r="X91" s="111"/>
      <c r="Y91" s="111"/>
      <c r="AA91" s="111"/>
      <c r="AB91" s="111"/>
      <c r="AC91" s="111"/>
      <c r="AD91" s="111"/>
      <c r="AF91" s="111"/>
      <c r="AG91" s="111"/>
      <c r="AH91" s="111"/>
    </row>
    <row r="92" spans="1:34" s="94" customFormat="1" ht="15.75">
      <c r="A92" s="109"/>
      <c r="B92" s="110"/>
      <c r="C92" s="111"/>
      <c r="F92" s="111"/>
      <c r="G92" s="111"/>
      <c r="H92" s="111"/>
      <c r="I92" s="111"/>
      <c r="J92" s="111"/>
      <c r="L92" s="111"/>
      <c r="M92" s="111"/>
      <c r="O92" s="111"/>
      <c r="P92" s="111"/>
      <c r="Q92" s="111"/>
      <c r="R92" s="111"/>
      <c r="S92" s="111"/>
      <c r="U92" s="111"/>
      <c r="V92" s="111"/>
      <c r="X92" s="111"/>
      <c r="Y92" s="111"/>
      <c r="AA92" s="111"/>
      <c r="AB92" s="111"/>
      <c r="AC92" s="111"/>
      <c r="AD92" s="111"/>
      <c r="AF92" s="111"/>
      <c r="AG92" s="111"/>
      <c r="AH92" s="111"/>
    </row>
    <row r="93" spans="1:34" s="94" customFormat="1" ht="15.75">
      <c r="A93" s="109"/>
      <c r="B93" s="110"/>
      <c r="C93" s="111"/>
      <c r="F93" s="111"/>
      <c r="G93" s="111"/>
      <c r="H93" s="111"/>
      <c r="I93" s="111"/>
      <c r="J93" s="111"/>
      <c r="L93" s="111"/>
      <c r="M93" s="111"/>
      <c r="O93" s="111"/>
      <c r="P93" s="111"/>
      <c r="Q93" s="111"/>
      <c r="R93" s="111"/>
      <c r="S93" s="111"/>
      <c r="U93" s="111"/>
      <c r="V93" s="111"/>
      <c r="X93" s="111"/>
      <c r="Y93" s="111"/>
      <c r="AA93" s="111"/>
      <c r="AB93" s="111"/>
      <c r="AC93" s="111"/>
      <c r="AD93" s="111"/>
      <c r="AF93" s="111"/>
      <c r="AG93" s="111"/>
      <c r="AH93" s="111"/>
    </row>
    <row r="94" spans="1:34" s="94" customFormat="1" ht="15.75">
      <c r="A94" s="109"/>
      <c r="B94" s="110"/>
      <c r="C94" s="111"/>
      <c r="F94" s="111"/>
      <c r="G94" s="111"/>
      <c r="H94" s="111"/>
      <c r="I94" s="111"/>
      <c r="J94" s="111"/>
      <c r="L94" s="111"/>
      <c r="M94" s="111"/>
      <c r="O94" s="111"/>
      <c r="P94" s="111"/>
      <c r="Q94" s="111"/>
      <c r="R94" s="111"/>
      <c r="S94" s="111"/>
      <c r="U94" s="111"/>
      <c r="V94" s="111"/>
      <c r="X94" s="111"/>
      <c r="Y94" s="111"/>
      <c r="AA94" s="111"/>
      <c r="AB94" s="111"/>
      <c r="AC94" s="111"/>
      <c r="AD94" s="111"/>
      <c r="AF94" s="111"/>
      <c r="AG94" s="111"/>
      <c r="AH94" s="111"/>
    </row>
    <row r="95" spans="1:34" s="94" customFormat="1" ht="15.75">
      <c r="A95" s="109"/>
      <c r="B95" s="110"/>
      <c r="C95" s="111"/>
      <c r="F95" s="111"/>
      <c r="G95" s="111"/>
      <c r="H95" s="111"/>
      <c r="I95" s="111"/>
      <c r="J95" s="111"/>
      <c r="L95" s="111"/>
      <c r="M95" s="111"/>
      <c r="O95" s="111"/>
      <c r="P95" s="111"/>
      <c r="Q95" s="111"/>
      <c r="R95" s="111"/>
      <c r="S95" s="111"/>
      <c r="U95" s="111"/>
      <c r="V95" s="111"/>
      <c r="X95" s="111"/>
      <c r="Y95" s="111"/>
      <c r="AA95" s="111"/>
      <c r="AB95" s="111"/>
      <c r="AC95" s="111"/>
      <c r="AD95" s="111"/>
      <c r="AF95" s="111"/>
      <c r="AG95" s="111"/>
      <c r="AH95" s="111"/>
    </row>
    <row r="96" spans="1:34" s="94" customFormat="1" ht="15.75">
      <c r="A96" s="109"/>
      <c r="B96" s="110"/>
      <c r="C96" s="111"/>
      <c r="F96" s="111"/>
      <c r="G96" s="111"/>
      <c r="H96" s="111"/>
      <c r="I96" s="111"/>
      <c r="J96" s="111"/>
      <c r="L96" s="111"/>
      <c r="M96" s="111"/>
      <c r="O96" s="111"/>
      <c r="P96" s="111"/>
      <c r="Q96" s="111"/>
      <c r="R96" s="111"/>
      <c r="S96" s="111"/>
      <c r="U96" s="111"/>
      <c r="V96" s="111"/>
      <c r="X96" s="111"/>
      <c r="Y96" s="111"/>
      <c r="AA96" s="111"/>
      <c r="AB96" s="111"/>
      <c r="AC96" s="111"/>
      <c r="AD96" s="111"/>
      <c r="AF96" s="111"/>
      <c r="AG96" s="111"/>
      <c r="AH96" s="111"/>
    </row>
    <row r="97" spans="1:34" s="94" customFormat="1" ht="15.75">
      <c r="A97" s="109"/>
      <c r="B97" s="110"/>
      <c r="C97" s="111"/>
      <c r="F97" s="111"/>
      <c r="G97" s="111"/>
      <c r="H97" s="111"/>
      <c r="I97" s="111"/>
      <c r="J97" s="111"/>
      <c r="L97" s="111"/>
      <c r="M97" s="111"/>
      <c r="O97" s="111"/>
      <c r="P97" s="111"/>
      <c r="Q97" s="111"/>
      <c r="R97" s="111"/>
      <c r="S97" s="111"/>
      <c r="U97" s="111"/>
      <c r="V97" s="111"/>
      <c r="X97" s="111"/>
      <c r="Y97" s="111"/>
      <c r="AA97" s="111"/>
      <c r="AB97" s="111"/>
      <c r="AC97" s="111"/>
      <c r="AD97" s="111"/>
      <c r="AF97" s="111"/>
      <c r="AG97" s="111"/>
      <c r="AH97" s="111"/>
    </row>
    <row r="98" spans="1:34" s="94" customFormat="1" ht="15.75">
      <c r="A98" s="109"/>
      <c r="B98" s="110"/>
      <c r="C98" s="111"/>
      <c r="F98" s="111"/>
      <c r="G98" s="111"/>
      <c r="H98" s="111"/>
      <c r="I98" s="111"/>
      <c r="J98" s="111"/>
      <c r="L98" s="111"/>
      <c r="M98" s="111"/>
      <c r="O98" s="111"/>
      <c r="P98" s="111"/>
      <c r="Q98" s="111"/>
      <c r="R98" s="111"/>
      <c r="S98" s="111"/>
      <c r="U98" s="111"/>
      <c r="V98" s="111"/>
      <c r="X98" s="111"/>
      <c r="Y98" s="111"/>
      <c r="AA98" s="111"/>
      <c r="AB98" s="111"/>
      <c r="AC98" s="111"/>
      <c r="AD98" s="111"/>
      <c r="AF98" s="111"/>
      <c r="AG98" s="111"/>
      <c r="AH98" s="111"/>
    </row>
    <row r="99" spans="1:34" s="94" customFormat="1" ht="15.75">
      <c r="A99" s="109"/>
      <c r="B99" s="110"/>
      <c r="C99" s="111"/>
      <c r="F99" s="111"/>
      <c r="G99" s="111"/>
      <c r="H99" s="111"/>
      <c r="I99" s="111"/>
      <c r="J99" s="111"/>
      <c r="L99" s="111"/>
      <c r="M99" s="111"/>
      <c r="O99" s="111"/>
      <c r="P99" s="111"/>
      <c r="Q99" s="111"/>
      <c r="R99" s="111"/>
      <c r="S99" s="111"/>
      <c r="U99" s="111"/>
      <c r="V99" s="111"/>
      <c r="X99" s="111"/>
      <c r="Y99" s="111"/>
      <c r="AA99" s="111"/>
      <c r="AB99" s="111"/>
      <c r="AC99" s="111"/>
      <c r="AD99" s="111"/>
      <c r="AF99" s="111"/>
      <c r="AG99" s="111"/>
      <c r="AH99" s="111"/>
    </row>
    <row r="100" spans="1:34" s="94" customFormat="1" ht="15.75">
      <c r="A100" s="109"/>
      <c r="B100" s="110"/>
      <c r="C100" s="111"/>
      <c r="F100" s="111"/>
      <c r="G100" s="111"/>
      <c r="H100" s="111"/>
      <c r="I100" s="111"/>
      <c r="J100" s="111"/>
      <c r="L100" s="111"/>
      <c r="M100" s="111"/>
      <c r="O100" s="111"/>
      <c r="P100" s="111"/>
      <c r="Q100" s="111"/>
      <c r="R100" s="111"/>
      <c r="S100" s="111"/>
      <c r="U100" s="111"/>
      <c r="V100" s="111"/>
      <c r="X100" s="111"/>
      <c r="Y100" s="111"/>
      <c r="AA100" s="111"/>
      <c r="AB100" s="111"/>
      <c r="AC100" s="111"/>
      <c r="AD100" s="111"/>
      <c r="AF100" s="111"/>
      <c r="AG100" s="111"/>
      <c r="AH100" s="111"/>
    </row>
    <row r="101" spans="1:34" s="94" customFormat="1" ht="15.75">
      <c r="A101" s="109"/>
      <c r="B101" s="110"/>
      <c r="C101" s="111"/>
      <c r="F101" s="111"/>
      <c r="G101" s="111"/>
      <c r="H101" s="111"/>
      <c r="I101" s="111"/>
      <c r="J101" s="111"/>
      <c r="L101" s="111"/>
      <c r="M101" s="111"/>
      <c r="O101" s="111"/>
      <c r="P101" s="111"/>
      <c r="Q101" s="111"/>
      <c r="R101" s="111"/>
      <c r="S101" s="111"/>
      <c r="U101" s="111"/>
      <c r="V101" s="111"/>
      <c r="X101" s="111"/>
      <c r="Y101" s="111"/>
      <c r="AA101" s="111"/>
      <c r="AB101" s="111"/>
      <c r="AC101" s="111"/>
      <c r="AD101" s="111"/>
      <c r="AF101" s="111"/>
      <c r="AG101" s="111"/>
      <c r="AH101" s="111"/>
    </row>
    <row r="102" spans="1:34" s="94" customFormat="1" ht="15.75">
      <c r="A102" s="109"/>
      <c r="B102" s="110"/>
      <c r="C102" s="111"/>
      <c r="F102" s="111"/>
      <c r="G102" s="111"/>
      <c r="H102" s="111"/>
      <c r="I102" s="111"/>
      <c r="J102" s="111"/>
      <c r="L102" s="111"/>
      <c r="M102" s="111"/>
      <c r="O102" s="111"/>
      <c r="P102" s="111"/>
      <c r="Q102" s="111"/>
      <c r="R102" s="111"/>
      <c r="S102" s="111"/>
      <c r="U102" s="111"/>
      <c r="V102" s="111"/>
      <c r="X102" s="111"/>
      <c r="Y102" s="111"/>
      <c r="AA102" s="111"/>
      <c r="AB102" s="111"/>
      <c r="AC102" s="111"/>
      <c r="AD102" s="111"/>
      <c r="AF102" s="111"/>
      <c r="AG102" s="111"/>
      <c r="AH102" s="111"/>
    </row>
    <row r="103" spans="1:34" s="94" customFormat="1" ht="15.75">
      <c r="A103" s="109"/>
      <c r="B103" s="110"/>
      <c r="C103" s="111"/>
      <c r="F103" s="111"/>
      <c r="G103" s="111"/>
      <c r="H103" s="111"/>
      <c r="I103" s="111"/>
      <c r="J103" s="111"/>
      <c r="L103" s="111"/>
      <c r="M103" s="111"/>
      <c r="O103" s="111"/>
      <c r="P103" s="111"/>
      <c r="Q103" s="111"/>
      <c r="R103" s="111"/>
      <c r="S103" s="111"/>
      <c r="U103" s="111"/>
      <c r="V103" s="111"/>
      <c r="X103" s="111"/>
      <c r="Y103" s="111"/>
      <c r="AA103" s="111"/>
      <c r="AB103" s="111"/>
      <c r="AC103" s="111"/>
      <c r="AD103" s="111"/>
      <c r="AF103" s="111"/>
      <c r="AG103" s="111"/>
      <c r="AH103" s="111"/>
    </row>
    <row r="104" spans="1:34" s="94" customFormat="1" ht="15.75">
      <c r="A104" s="109"/>
      <c r="B104" s="110"/>
      <c r="C104" s="111"/>
      <c r="F104" s="111"/>
      <c r="G104" s="111"/>
      <c r="H104" s="111"/>
      <c r="I104" s="111"/>
      <c r="J104" s="111"/>
      <c r="L104" s="111"/>
      <c r="M104" s="111"/>
      <c r="O104" s="111"/>
      <c r="P104" s="111"/>
      <c r="Q104" s="111"/>
      <c r="R104" s="111"/>
      <c r="S104" s="111"/>
      <c r="U104" s="111"/>
      <c r="V104" s="111"/>
      <c r="X104" s="111"/>
      <c r="Y104" s="111"/>
      <c r="AA104" s="111"/>
      <c r="AB104" s="111"/>
      <c r="AC104" s="111"/>
      <c r="AD104" s="111"/>
      <c r="AF104" s="111"/>
      <c r="AG104" s="111"/>
      <c r="AH104" s="111"/>
    </row>
    <row r="105" spans="1:34" s="94" customFormat="1" ht="15.75">
      <c r="A105" s="109"/>
      <c r="B105" s="110"/>
      <c r="C105" s="111"/>
      <c r="F105" s="111"/>
      <c r="G105" s="111"/>
      <c r="H105" s="111"/>
      <c r="I105" s="111"/>
      <c r="J105" s="111"/>
      <c r="L105" s="111"/>
      <c r="M105" s="111"/>
      <c r="O105" s="111"/>
      <c r="P105" s="111"/>
      <c r="Q105" s="111"/>
      <c r="R105" s="111"/>
      <c r="S105" s="111"/>
      <c r="U105" s="111"/>
      <c r="V105" s="111"/>
      <c r="X105" s="111"/>
      <c r="Y105" s="111"/>
      <c r="AA105" s="111"/>
      <c r="AB105" s="111"/>
      <c r="AC105" s="111"/>
      <c r="AD105" s="111"/>
      <c r="AF105" s="111"/>
      <c r="AG105" s="111"/>
      <c r="AH105" s="111"/>
    </row>
    <row r="106" spans="1:34" s="94" customFormat="1" ht="15.75">
      <c r="A106" s="109"/>
      <c r="B106" s="110"/>
      <c r="C106" s="111"/>
      <c r="F106" s="111"/>
      <c r="G106" s="111"/>
      <c r="H106" s="111"/>
      <c r="I106" s="111"/>
      <c r="J106" s="111"/>
      <c r="L106" s="111"/>
      <c r="M106" s="111"/>
      <c r="O106" s="111"/>
      <c r="P106" s="111"/>
      <c r="Q106" s="111"/>
      <c r="R106" s="111"/>
      <c r="S106" s="111"/>
      <c r="U106" s="111"/>
      <c r="V106" s="111"/>
      <c r="X106" s="111"/>
      <c r="Y106" s="111"/>
      <c r="AA106" s="111"/>
      <c r="AB106" s="111"/>
      <c r="AC106" s="111"/>
      <c r="AD106" s="111"/>
      <c r="AF106" s="111"/>
      <c r="AG106" s="111"/>
      <c r="AH106" s="111"/>
    </row>
    <row r="107" spans="1:34" s="94" customFormat="1" ht="15.75">
      <c r="A107" s="109"/>
      <c r="B107" s="110"/>
      <c r="C107" s="111"/>
      <c r="F107" s="111"/>
      <c r="G107" s="111"/>
      <c r="H107" s="111"/>
      <c r="I107" s="111"/>
      <c r="J107" s="111"/>
      <c r="L107" s="111"/>
      <c r="M107" s="111"/>
      <c r="O107" s="111"/>
      <c r="P107" s="111"/>
      <c r="Q107" s="111"/>
      <c r="R107" s="111"/>
      <c r="S107" s="111"/>
      <c r="U107" s="111"/>
      <c r="V107" s="111"/>
      <c r="X107" s="111"/>
      <c r="Y107" s="111"/>
      <c r="AA107" s="111"/>
      <c r="AB107" s="111"/>
      <c r="AC107" s="111"/>
      <c r="AD107" s="111"/>
      <c r="AF107" s="111"/>
      <c r="AG107" s="111"/>
      <c r="AH107" s="111"/>
    </row>
    <row r="108" spans="1:34" s="94" customFormat="1" ht="15.75">
      <c r="A108" s="109"/>
      <c r="B108" s="110"/>
      <c r="C108" s="111"/>
      <c r="F108" s="111"/>
      <c r="G108" s="111"/>
      <c r="H108" s="111"/>
      <c r="I108" s="111"/>
      <c r="J108" s="111"/>
      <c r="L108" s="111"/>
      <c r="M108" s="111"/>
      <c r="O108" s="111"/>
      <c r="P108" s="111"/>
      <c r="Q108" s="111"/>
      <c r="R108" s="111"/>
      <c r="S108" s="111"/>
      <c r="U108" s="111"/>
      <c r="V108" s="111"/>
      <c r="X108" s="111"/>
      <c r="Y108" s="111"/>
      <c r="AA108" s="111"/>
      <c r="AB108" s="111"/>
      <c r="AC108" s="111"/>
      <c r="AD108" s="111"/>
      <c r="AF108" s="111"/>
      <c r="AG108" s="111"/>
      <c r="AH108" s="111"/>
    </row>
    <row r="109" spans="1:34" s="94" customFormat="1" ht="15.75">
      <c r="A109" s="109"/>
      <c r="B109" s="110"/>
      <c r="C109" s="111"/>
      <c r="F109" s="111"/>
      <c r="G109" s="111"/>
      <c r="H109" s="111"/>
      <c r="I109" s="111"/>
      <c r="J109" s="111"/>
      <c r="L109" s="111"/>
      <c r="M109" s="111"/>
      <c r="O109" s="111"/>
      <c r="P109" s="111"/>
      <c r="Q109" s="111"/>
      <c r="R109" s="111"/>
      <c r="S109" s="111"/>
      <c r="U109" s="111"/>
      <c r="V109" s="111"/>
      <c r="X109" s="111"/>
      <c r="Y109" s="111"/>
      <c r="AA109" s="111"/>
      <c r="AB109" s="111"/>
      <c r="AC109" s="111"/>
      <c r="AD109" s="111"/>
      <c r="AF109" s="111"/>
      <c r="AG109" s="111"/>
      <c r="AH109" s="111"/>
    </row>
    <row r="110" spans="1:34" s="94" customFormat="1" ht="15.75">
      <c r="A110" s="109"/>
      <c r="B110" s="110"/>
      <c r="C110" s="111"/>
      <c r="F110" s="111"/>
      <c r="G110" s="111"/>
      <c r="H110" s="111"/>
      <c r="I110" s="111"/>
      <c r="J110" s="111"/>
      <c r="L110" s="111"/>
      <c r="M110" s="111"/>
      <c r="O110" s="111"/>
      <c r="P110" s="111"/>
      <c r="Q110" s="111"/>
      <c r="R110" s="111"/>
      <c r="S110" s="111"/>
      <c r="U110" s="111"/>
      <c r="V110" s="111"/>
      <c r="X110" s="111"/>
      <c r="Y110" s="111"/>
      <c r="AA110" s="111"/>
      <c r="AB110" s="111"/>
      <c r="AC110" s="111"/>
      <c r="AD110" s="111"/>
      <c r="AF110" s="111"/>
      <c r="AG110" s="111"/>
      <c r="AH110" s="111"/>
    </row>
    <row r="111" spans="1:34" s="94" customFormat="1" ht="15.75">
      <c r="A111" s="109"/>
      <c r="B111" s="110"/>
      <c r="C111" s="111"/>
      <c r="F111" s="111"/>
      <c r="G111" s="111"/>
      <c r="H111" s="111"/>
      <c r="I111" s="111"/>
      <c r="J111" s="111"/>
      <c r="L111" s="111"/>
      <c r="M111" s="111"/>
      <c r="O111" s="111"/>
      <c r="P111" s="111"/>
      <c r="Q111" s="111"/>
      <c r="R111" s="111"/>
      <c r="S111" s="111"/>
      <c r="U111" s="111"/>
      <c r="V111" s="111"/>
      <c r="X111" s="111"/>
      <c r="Y111" s="111"/>
      <c r="AA111" s="111"/>
      <c r="AB111" s="111"/>
      <c r="AC111" s="111"/>
      <c r="AD111" s="111"/>
      <c r="AF111" s="111"/>
      <c r="AG111" s="111"/>
      <c r="AH111" s="111"/>
    </row>
    <row r="112" spans="1:34" s="94" customFormat="1" ht="15.75">
      <c r="A112" s="109"/>
      <c r="B112" s="110"/>
      <c r="C112" s="111"/>
      <c r="F112" s="111"/>
      <c r="G112" s="111"/>
      <c r="H112" s="111"/>
      <c r="I112" s="111"/>
      <c r="J112" s="111"/>
      <c r="L112" s="111"/>
      <c r="M112" s="111"/>
      <c r="O112" s="111"/>
      <c r="P112" s="111"/>
      <c r="Q112" s="111"/>
      <c r="R112" s="111"/>
      <c r="S112" s="111"/>
      <c r="U112" s="111"/>
      <c r="V112" s="111"/>
      <c r="X112" s="111"/>
      <c r="Y112" s="111"/>
      <c r="AA112" s="111"/>
      <c r="AB112" s="111"/>
      <c r="AC112" s="111"/>
      <c r="AD112" s="111"/>
      <c r="AF112" s="111"/>
      <c r="AG112" s="111"/>
      <c r="AH112" s="111"/>
    </row>
    <row r="113" spans="1:34" s="94" customFormat="1" ht="15.75">
      <c r="A113" s="109"/>
      <c r="B113" s="110"/>
      <c r="C113" s="111"/>
      <c r="F113" s="111"/>
      <c r="G113" s="111"/>
      <c r="H113" s="111"/>
      <c r="I113" s="111"/>
      <c r="J113" s="111"/>
      <c r="L113" s="111"/>
      <c r="M113" s="111"/>
      <c r="O113" s="111"/>
      <c r="P113" s="111"/>
      <c r="Q113" s="111"/>
      <c r="R113" s="111"/>
      <c r="S113" s="111"/>
      <c r="U113" s="111"/>
      <c r="V113" s="111"/>
      <c r="X113" s="111"/>
      <c r="Y113" s="111"/>
      <c r="AA113" s="111"/>
      <c r="AB113" s="111"/>
      <c r="AC113" s="111"/>
      <c r="AD113" s="111"/>
      <c r="AF113" s="111"/>
      <c r="AG113" s="111"/>
      <c r="AH113" s="111"/>
    </row>
    <row r="114" spans="1:34" s="94" customFormat="1" ht="15.75">
      <c r="A114" s="109"/>
      <c r="B114" s="110"/>
      <c r="C114" s="111"/>
      <c r="F114" s="111"/>
      <c r="G114" s="111"/>
      <c r="H114" s="111"/>
      <c r="I114" s="111"/>
      <c r="J114" s="111"/>
      <c r="L114" s="111"/>
      <c r="M114" s="111"/>
      <c r="O114" s="111"/>
      <c r="P114" s="111"/>
      <c r="Q114" s="111"/>
      <c r="R114" s="111"/>
      <c r="S114" s="111"/>
      <c r="U114" s="111"/>
      <c r="V114" s="111"/>
      <c r="X114" s="111"/>
      <c r="Y114" s="111"/>
      <c r="AA114" s="111"/>
      <c r="AB114" s="111"/>
      <c r="AC114" s="111"/>
      <c r="AD114" s="111"/>
      <c r="AF114" s="111"/>
      <c r="AG114" s="111"/>
      <c r="AH114" s="111"/>
    </row>
    <row r="115" spans="1:34" s="94" customFormat="1" ht="15.75">
      <c r="A115" s="109"/>
      <c r="B115" s="110"/>
      <c r="C115" s="111"/>
      <c r="F115" s="111"/>
      <c r="G115" s="111"/>
      <c r="H115" s="111"/>
      <c r="I115" s="111"/>
      <c r="J115" s="111"/>
      <c r="L115" s="111"/>
      <c r="M115" s="111"/>
      <c r="O115" s="111"/>
      <c r="P115" s="111"/>
      <c r="Q115" s="111"/>
      <c r="R115" s="111"/>
      <c r="S115" s="111"/>
      <c r="U115" s="111"/>
      <c r="V115" s="111"/>
      <c r="X115" s="111"/>
      <c r="Y115" s="111"/>
      <c r="AA115" s="111"/>
      <c r="AB115" s="111"/>
      <c r="AC115" s="111"/>
      <c r="AD115" s="111"/>
      <c r="AF115" s="111"/>
      <c r="AG115" s="111"/>
      <c r="AH115" s="111"/>
    </row>
    <row r="116" spans="1:34" s="94" customFormat="1" ht="15.75">
      <c r="A116" s="109"/>
      <c r="B116" s="110"/>
      <c r="C116" s="111"/>
      <c r="F116" s="111"/>
      <c r="G116" s="111"/>
      <c r="H116" s="111"/>
      <c r="I116" s="111"/>
      <c r="J116" s="111"/>
      <c r="L116" s="111"/>
      <c r="M116" s="111"/>
      <c r="O116" s="111"/>
      <c r="P116" s="111"/>
      <c r="Q116" s="111"/>
      <c r="R116" s="111"/>
      <c r="S116" s="111"/>
      <c r="U116" s="111"/>
      <c r="V116" s="111"/>
      <c r="X116" s="111"/>
      <c r="Y116" s="111"/>
      <c r="AA116" s="111"/>
      <c r="AB116" s="111"/>
      <c r="AC116" s="111"/>
      <c r="AD116" s="111"/>
      <c r="AF116" s="111"/>
      <c r="AG116" s="111"/>
      <c r="AH116" s="111"/>
    </row>
    <row r="117" spans="1:34" s="94" customFormat="1" ht="15.75">
      <c r="A117" s="109"/>
      <c r="B117" s="110"/>
      <c r="C117" s="111"/>
      <c r="F117" s="111"/>
      <c r="G117" s="111"/>
      <c r="H117" s="111"/>
      <c r="I117" s="111"/>
      <c r="J117" s="111"/>
      <c r="L117" s="111"/>
      <c r="M117" s="111"/>
      <c r="O117" s="111"/>
      <c r="P117" s="111"/>
      <c r="Q117" s="111"/>
      <c r="R117" s="111"/>
      <c r="S117" s="111"/>
      <c r="U117" s="111"/>
      <c r="V117" s="111"/>
      <c r="X117" s="111"/>
      <c r="Y117" s="111"/>
      <c r="AA117" s="111"/>
      <c r="AB117" s="111"/>
      <c r="AC117" s="111"/>
      <c r="AD117" s="111"/>
      <c r="AF117" s="111"/>
      <c r="AG117" s="111"/>
      <c r="AH117" s="111"/>
    </row>
    <row r="118" spans="1:34" s="94" customFormat="1" ht="15.75">
      <c r="A118" s="109"/>
      <c r="B118" s="110"/>
      <c r="C118" s="111"/>
      <c r="F118" s="111"/>
      <c r="G118" s="111"/>
      <c r="H118" s="111"/>
      <c r="I118" s="111"/>
      <c r="J118" s="111"/>
      <c r="L118" s="111"/>
      <c r="M118" s="111"/>
      <c r="O118" s="111"/>
      <c r="P118" s="111"/>
      <c r="Q118" s="111"/>
      <c r="R118" s="111"/>
      <c r="S118" s="111"/>
      <c r="U118" s="111"/>
      <c r="V118" s="111"/>
      <c r="X118" s="111"/>
      <c r="Y118" s="111"/>
      <c r="AA118" s="111"/>
      <c r="AB118" s="111"/>
      <c r="AC118" s="111"/>
      <c r="AD118" s="111"/>
      <c r="AF118" s="111"/>
      <c r="AG118" s="111"/>
      <c r="AH118" s="111"/>
    </row>
    <row r="119" spans="1:34" s="94" customFormat="1" ht="15.75">
      <c r="A119" s="109"/>
      <c r="B119" s="110"/>
      <c r="C119" s="111"/>
      <c r="F119" s="111"/>
      <c r="G119" s="111"/>
      <c r="H119" s="111"/>
      <c r="I119" s="111"/>
      <c r="J119" s="111"/>
      <c r="L119" s="111"/>
      <c r="M119" s="111"/>
      <c r="O119" s="111"/>
      <c r="P119" s="111"/>
      <c r="Q119" s="111"/>
      <c r="R119" s="111"/>
      <c r="S119" s="111"/>
      <c r="U119" s="111"/>
      <c r="V119" s="111"/>
      <c r="X119" s="111"/>
      <c r="Y119" s="111"/>
      <c r="AA119" s="111"/>
      <c r="AB119" s="111"/>
      <c r="AC119" s="111"/>
      <c r="AD119" s="111"/>
      <c r="AF119" s="111"/>
      <c r="AG119" s="111"/>
      <c r="AH119" s="111"/>
    </row>
    <row r="120" spans="1:34" s="94" customFormat="1" ht="15.75">
      <c r="A120" s="109"/>
      <c r="B120" s="110"/>
      <c r="C120" s="111"/>
      <c r="F120" s="111"/>
      <c r="G120" s="111"/>
      <c r="H120" s="111"/>
      <c r="I120" s="111"/>
      <c r="J120" s="111"/>
      <c r="L120" s="111"/>
      <c r="M120" s="111"/>
      <c r="O120" s="111"/>
      <c r="P120" s="111"/>
      <c r="Q120" s="111"/>
      <c r="R120" s="111"/>
      <c r="S120" s="111"/>
      <c r="U120" s="111"/>
      <c r="V120" s="111"/>
      <c r="X120" s="111"/>
      <c r="Y120" s="111"/>
      <c r="AA120" s="111"/>
      <c r="AB120" s="111"/>
      <c r="AC120" s="111"/>
      <c r="AD120" s="111"/>
      <c r="AF120" s="111"/>
      <c r="AG120" s="111"/>
      <c r="AH120" s="111"/>
    </row>
    <row r="121" spans="1:34" s="94" customFormat="1" ht="15.75">
      <c r="A121" s="109"/>
      <c r="B121" s="110"/>
      <c r="C121" s="111"/>
      <c r="F121" s="111"/>
      <c r="G121" s="111"/>
      <c r="H121" s="111"/>
      <c r="I121" s="111"/>
      <c r="J121" s="111"/>
      <c r="L121" s="111"/>
      <c r="M121" s="111"/>
      <c r="O121" s="111"/>
      <c r="P121" s="111"/>
      <c r="Q121" s="111"/>
      <c r="R121" s="111"/>
      <c r="S121" s="111"/>
      <c r="U121" s="111"/>
      <c r="V121" s="111"/>
      <c r="X121" s="111"/>
      <c r="Y121" s="111"/>
      <c r="AA121" s="111"/>
      <c r="AB121" s="111"/>
      <c r="AC121" s="111"/>
      <c r="AD121" s="111"/>
      <c r="AF121" s="111"/>
      <c r="AG121" s="111"/>
      <c r="AH121" s="111"/>
    </row>
    <row r="122" spans="1:34" s="94" customFormat="1" ht="15.75">
      <c r="A122" s="109"/>
      <c r="B122" s="110"/>
      <c r="C122" s="111"/>
      <c r="F122" s="111"/>
      <c r="G122" s="111"/>
      <c r="H122" s="111"/>
      <c r="I122" s="111"/>
      <c r="J122" s="111"/>
      <c r="L122" s="111"/>
      <c r="M122" s="111"/>
      <c r="O122" s="111"/>
      <c r="P122" s="111"/>
      <c r="Q122" s="111"/>
      <c r="R122" s="111"/>
      <c r="S122" s="111"/>
      <c r="U122" s="111"/>
      <c r="V122" s="111"/>
      <c r="X122" s="111"/>
      <c r="Y122" s="111"/>
      <c r="AA122" s="111"/>
      <c r="AB122" s="111"/>
      <c r="AC122" s="111"/>
      <c r="AD122" s="111"/>
      <c r="AF122" s="111"/>
      <c r="AG122" s="111"/>
      <c r="AH122" s="111"/>
    </row>
    <row r="123" spans="1:34" s="94" customFormat="1" ht="15.75">
      <c r="A123" s="109"/>
      <c r="B123" s="110"/>
      <c r="C123" s="111"/>
      <c r="F123" s="111"/>
      <c r="G123" s="111"/>
      <c r="H123" s="111"/>
      <c r="I123" s="111"/>
      <c r="J123" s="111"/>
      <c r="L123" s="111"/>
      <c r="M123" s="111"/>
      <c r="O123" s="111"/>
      <c r="P123" s="111"/>
      <c r="Q123" s="111"/>
      <c r="R123" s="111"/>
      <c r="S123" s="111"/>
      <c r="U123" s="111"/>
      <c r="V123" s="111"/>
      <c r="X123" s="111"/>
      <c r="Y123" s="111"/>
      <c r="AA123" s="111"/>
      <c r="AB123" s="111"/>
      <c r="AC123" s="111"/>
      <c r="AD123" s="111"/>
      <c r="AF123" s="111"/>
      <c r="AG123" s="111"/>
      <c r="AH123" s="111"/>
    </row>
    <row r="124" spans="1:34" s="94" customFormat="1" ht="15.75">
      <c r="A124" s="109"/>
      <c r="B124" s="110"/>
      <c r="C124" s="111"/>
      <c r="F124" s="111"/>
      <c r="G124" s="111"/>
      <c r="H124" s="111"/>
      <c r="I124" s="111"/>
      <c r="J124" s="111"/>
      <c r="L124" s="111"/>
      <c r="M124" s="111"/>
      <c r="O124" s="111"/>
      <c r="P124" s="111"/>
      <c r="Q124" s="111"/>
      <c r="R124" s="111"/>
      <c r="S124" s="111"/>
      <c r="U124" s="111"/>
      <c r="V124" s="111"/>
      <c r="X124" s="111"/>
      <c r="Y124" s="111"/>
      <c r="AA124" s="111"/>
      <c r="AB124" s="111"/>
      <c r="AC124" s="111"/>
      <c r="AD124" s="111"/>
      <c r="AF124" s="111"/>
      <c r="AG124" s="111"/>
      <c r="AH124" s="111"/>
    </row>
    <row r="125" spans="1:34" s="94" customFormat="1" ht="15.75">
      <c r="A125" s="109"/>
      <c r="B125" s="110"/>
      <c r="C125" s="111"/>
      <c r="F125" s="111"/>
      <c r="G125" s="111"/>
      <c r="H125" s="111"/>
      <c r="I125" s="111"/>
      <c r="J125" s="111"/>
      <c r="L125" s="111"/>
      <c r="M125" s="111"/>
      <c r="O125" s="111"/>
      <c r="P125" s="111"/>
      <c r="Q125" s="111"/>
      <c r="R125" s="111"/>
      <c r="S125" s="111"/>
      <c r="U125" s="111"/>
      <c r="V125" s="111"/>
      <c r="X125" s="111"/>
      <c r="Y125" s="111"/>
      <c r="AA125" s="111"/>
      <c r="AB125" s="111"/>
      <c r="AC125" s="111"/>
      <c r="AD125" s="111"/>
      <c r="AF125" s="111"/>
      <c r="AG125" s="111"/>
      <c r="AH125" s="111"/>
    </row>
    <row r="126" spans="1:34" s="94" customFormat="1" ht="15.75">
      <c r="A126" s="109"/>
      <c r="B126" s="110"/>
      <c r="C126" s="111"/>
      <c r="F126" s="111"/>
      <c r="G126" s="111"/>
      <c r="H126" s="111"/>
      <c r="I126" s="111"/>
      <c r="J126" s="111"/>
      <c r="L126" s="111"/>
      <c r="M126" s="111"/>
      <c r="O126" s="111"/>
      <c r="P126" s="111"/>
      <c r="Q126" s="111"/>
      <c r="R126" s="111"/>
      <c r="S126" s="111"/>
      <c r="U126" s="111"/>
      <c r="V126" s="111"/>
      <c r="X126" s="111"/>
      <c r="Y126" s="111"/>
      <c r="AA126" s="111"/>
      <c r="AB126" s="111"/>
      <c r="AC126" s="111"/>
      <c r="AD126" s="111"/>
      <c r="AF126" s="111"/>
      <c r="AG126" s="111"/>
      <c r="AH126" s="111"/>
    </row>
    <row r="127" spans="1:34" s="94" customFormat="1" ht="15.75">
      <c r="A127" s="109"/>
      <c r="B127" s="110"/>
      <c r="C127" s="111"/>
      <c r="F127" s="111"/>
      <c r="G127" s="111"/>
      <c r="H127" s="111"/>
      <c r="I127" s="111"/>
      <c r="J127" s="111"/>
      <c r="L127" s="111"/>
      <c r="M127" s="111"/>
      <c r="O127" s="111"/>
      <c r="P127" s="111"/>
      <c r="Q127" s="111"/>
      <c r="R127" s="111"/>
      <c r="S127" s="111"/>
      <c r="U127" s="111"/>
      <c r="V127" s="111"/>
      <c r="X127" s="111"/>
      <c r="Y127" s="111"/>
      <c r="AA127" s="111"/>
      <c r="AB127" s="111"/>
      <c r="AC127" s="111"/>
      <c r="AD127" s="111"/>
      <c r="AF127" s="111"/>
      <c r="AG127" s="111"/>
      <c r="AH127" s="111"/>
    </row>
    <row r="128" spans="1:34" s="94" customFormat="1" ht="15.75">
      <c r="A128" s="109"/>
      <c r="B128" s="110"/>
      <c r="C128" s="111"/>
      <c r="F128" s="111"/>
      <c r="G128" s="111"/>
      <c r="H128" s="111"/>
      <c r="I128" s="111"/>
      <c r="J128" s="111"/>
      <c r="L128" s="111"/>
      <c r="M128" s="111"/>
      <c r="O128" s="111"/>
      <c r="P128" s="111"/>
      <c r="Q128" s="111"/>
      <c r="R128" s="111"/>
      <c r="S128" s="111"/>
      <c r="U128" s="111"/>
      <c r="V128" s="111"/>
      <c r="X128" s="111"/>
      <c r="Y128" s="111"/>
      <c r="AA128" s="111"/>
      <c r="AB128" s="111"/>
      <c r="AC128" s="111"/>
      <c r="AD128" s="111"/>
      <c r="AF128" s="111"/>
      <c r="AG128" s="111"/>
      <c r="AH128" s="111"/>
    </row>
    <row r="129" spans="1:34" s="94" customFormat="1" ht="15.75">
      <c r="A129" s="109"/>
      <c r="B129" s="110"/>
      <c r="C129" s="111"/>
      <c r="F129" s="111"/>
      <c r="G129" s="111"/>
      <c r="H129" s="111"/>
      <c r="I129" s="111"/>
      <c r="J129" s="111"/>
      <c r="L129" s="111"/>
      <c r="M129" s="111"/>
      <c r="O129" s="111"/>
      <c r="P129" s="111"/>
      <c r="Q129" s="111"/>
      <c r="R129" s="111"/>
      <c r="S129" s="111"/>
      <c r="U129" s="111"/>
      <c r="V129" s="111"/>
      <c r="X129" s="111"/>
      <c r="Y129" s="111"/>
      <c r="AA129" s="111"/>
      <c r="AB129" s="111"/>
      <c r="AC129" s="111"/>
      <c r="AD129" s="111"/>
      <c r="AF129" s="111"/>
      <c r="AG129" s="111"/>
      <c r="AH129" s="111"/>
    </row>
    <row r="130" spans="1:34" s="94" customFormat="1" ht="15.75">
      <c r="A130" s="109"/>
      <c r="B130" s="110"/>
      <c r="C130" s="111"/>
      <c r="F130" s="111"/>
      <c r="G130" s="111"/>
      <c r="H130" s="111"/>
      <c r="I130" s="111"/>
      <c r="J130" s="111"/>
      <c r="L130" s="111"/>
      <c r="M130" s="111"/>
      <c r="O130" s="111"/>
      <c r="P130" s="111"/>
      <c r="Q130" s="111"/>
      <c r="R130" s="111"/>
      <c r="S130" s="111"/>
      <c r="U130" s="111"/>
      <c r="V130" s="111"/>
      <c r="X130" s="111"/>
      <c r="Y130" s="111"/>
      <c r="AA130" s="111"/>
      <c r="AB130" s="111"/>
      <c r="AC130" s="111"/>
      <c r="AD130" s="111"/>
      <c r="AF130" s="111"/>
      <c r="AG130" s="111"/>
      <c r="AH130" s="111"/>
    </row>
    <row r="131" spans="1:34" s="94" customFormat="1" ht="15.75">
      <c r="A131" s="109"/>
      <c r="B131" s="110"/>
      <c r="C131" s="111"/>
      <c r="F131" s="111"/>
      <c r="G131" s="111"/>
      <c r="H131" s="111"/>
      <c r="I131" s="111"/>
      <c r="J131" s="111"/>
      <c r="L131" s="111"/>
      <c r="M131" s="111"/>
      <c r="O131" s="111"/>
      <c r="P131" s="111"/>
      <c r="Q131" s="111"/>
      <c r="R131" s="111"/>
      <c r="S131" s="111"/>
      <c r="U131" s="111"/>
      <c r="V131" s="111"/>
      <c r="X131" s="111"/>
      <c r="Y131" s="111"/>
      <c r="AA131" s="111"/>
      <c r="AB131" s="111"/>
      <c r="AC131" s="111"/>
      <c r="AD131" s="111"/>
      <c r="AF131" s="111"/>
      <c r="AG131" s="111"/>
      <c r="AH131" s="111"/>
    </row>
    <row r="132" spans="1:34" s="94" customFormat="1" ht="15.75">
      <c r="A132" s="109"/>
      <c r="B132" s="110"/>
      <c r="C132" s="111"/>
      <c r="F132" s="111"/>
      <c r="G132" s="111"/>
      <c r="H132" s="111"/>
      <c r="I132" s="111"/>
      <c r="J132" s="111"/>
      <c r="L132" s="111"/>
      <c r="M132" s="111"/>
      <c r="O132" s="111"/>
      <c r="P132" s="111"/>
      <c r="Q132" s="111"/>
      <c r="R132" s="111"/>
      <c r="S132" s="111"/>
      <c r="U132" s="111"/>
      <c r="V132" s="111"/>
      <c r="X132" s="111"/>
      <c r="Y132" s="111"/>
      <c r="AA132" s="111"/>
      <c r="AB132" s="111"/>
      <c r="AC132" s="111"/>
      <c r="AD132" s="111"/>
      <c r="AF132" s="111"/>
      <c r="AG132" s="111"/>
      <c r="AH132" s="111"/>
    </row>
    <row r="133" spans="1:34" s="94" customFormat="1" ht="15.75">
      <c r="A133" s="109"/>
      <c r="B133" s="110"/>
      <c r="C133" s="111"/>
      <c r="F133" s="111"/>
      <c r="G133" s="111"/>
      <c r="H133" s="111"/>
      <c r="I133" s="111"/>
      <c r="J133" s="111"/>
      <c r="L133" s="111"/>
      <c r="M133" s="111"/>
      <c r="O133" s="111"/>
      <c r="P133" s="111"/>
      <c r="Q133" s="111"/>
      <c r="R133" s="111"/>
      <c r="S133" s="111"/>
      <c r="U133" s="111"/>
      <c r="V133" s="111"/>
      <c r="X133" s="111"/>
      <c r="Y133" s="111"/>
      <c r="AA133" s="111"/>
      <c r="AB133" s="111"/>
      <c r="AC133" s="111"/>
      <c r="AD133" s="111"/>
      <c r="AF133" s="111"/>
      <c r="AG133" s="111"/>
      <c r="AH133" s="111"/>
    </row>
    <row r="134" spans="1:34" s="94" customFormat="1" ht="15.75">
      <c r="A134" s="109"/>
      <c r="B134" s="110"/>
      <c r="C134" s="111"/>
      <c r="F134" s="111"/>
      <c r="G134" s="111"/>
      <c r="H134" s="111"/>
      <c r="I134" s="111"/>
      <c r="J134" s="111"/>
      <c r="L134" s="111"/>
      <c r="M134" s="111"/>
      <c r="O134" s="111"/>
      <c r="P134" s="111"/>
      <c r="Q134" s="111"/>
      <c r="R134" s="111"/>
      <c r="S134" s="111"/>
      <c r="U134" s="111"/>
      <c r="V134" s="111"/>
      <c r="X134" s="111"/>
      <c r="Y134" s="111"/>
      <c r="AA134" s="111"/>
      <c r="AB134" s="111"/>
      <c r="AC134" s="111"/>
      <c r="AD134" s="111"/>
      <c r="AF134" s="111"/>
      <c r="AG134" s="111"/>
      <c r="AH134" s="111"/>
    </row>
    <row r="135" spans="1:34" s="94" customFormat="1" ht="15.75">
      <c r="A135" s="109"/>
      <c r="B135" s="110"/>
      <c r="C135" s="111"/>
      <c r="F135" s="111"/>
      <c r="G135" s="111"/>
      <c r="H135" s="111"/>
      <c r="I135" s="111"/>
      <c r="J135" s="111"/>
      <c r="L135" s="111"/>
      <c r="M135" s="111"/>
      <c r="O135" s="111"/>
      <c r="P135" s="111"/>
      <c r="Q135" s="111"/>
      <c r="R135" s="111"/>
      <c r="S135" s="111"/>
      <c r="U135" s="111"/>
      <c r="V135" s="111"/>
      <c r="X135" s="111"/>
      <c r="Y135" s="111"/>
      <c r="AA135" s="111"/>
      <c r="AB135" s="111"/>
      <c r="AC135" s="111"/>
      <c r="AD135" s="111"/>
      <c r="AF135" s="111"/>
      <c r="AG135" s="111"/>
      <c r="AH135" s="111"/>
    </row>
    <row r="136" spans="1:34" s="94" customFormat="1" ht="15.75">
      <c r="A136" s="109"/>
      <c r="B136" s="110"/>
      <c r="C136" s="111"/>
      <c r="F136" s="111"/>
      <c r="G136" s="111"/>
      <c r="H136" s="111"/>
      <c r="I136" s="111"/>
      <c r="J136" s="111"/>
      <c r="L136" s="111"/>
      <c r="M136" s="111"/>
      <c r="O136" s="111"/>
      <c r="P136" s="111"/>
      <c r="Q136" s="111"/>
      <c r="R136" s="111"/>
      <c r="S136" s="111"/>
      <c r="U136" s="111"/>
      <c r="V136" s="111"/>
      <c r="X136" s="111"/>
      <c r="Y136" s="111"/>
      <c r="AA136" s="111"/>
      <c r="AB136" s="111"/>
      <c r="AC136" s="111"/>
      <c r="AD136" s="111"/>
      <c r="AF136" s="111"/>
      <c r="AG136" s="111"/>
      <c r="AH136" s="111"/>
    </row>
    <row r="137" spans="1:34" s="94" customFormat="1" ht="15.75">
      <c r="A137" s="109"/>
      <c r="B137" s="110"/>
      <c r="C137" s="111"/>
      <c r="F137" s="111"/>
      <c r="G137" s="111"/>
      <c r="H137" s="111"/>
      <c r="I137" s="111"/>
      <c r="J137" s="111"/>
      <c r="L137" s="111"/>
      <c r="M137" s="111"/>
      <c r="O137" s="111"/>
      <c r="P137" s="111"/>
      <c r="Q137" s="111"/>
      <c r="R137" s="111"/>
      <c r="S137" s="111"/>
      <c r="U137" s="111"/>
      <c r="V137" s="111"/>
      <c r="X137" s="111"/>
      <c r="Y137" s="111"/>
      <c r="AA137" s="111"/>
      <c r="AB137" s="111"/>
      <c r="AC137" s="111"/>
      <c r="AD137" s="111"/>
      <c r="AF137" s="111"/>
      <c r="AG137" s="111"/>
      <c r="AH137" s="111"/>
    </row>
    <row r="138" spans="1:34" s="94" customFormat="1" ht="15.75">
      <c r="A138" s="109"/>
      <c r="B138" s="110"/>
      <c r="C138" s="111"/>
      <c r="F138" s="111"/>
      <c r="G138" s="111"/>
      <c r="H138" s="111"/>
      <c r="I138" s="111"/>
      <c r="J138" s="111"/>
      <c r="L138" s="111"/>
      <c r="M138" s="111"/>
      <c r="O138" s="111"/>
      <c r="P138" s="111"/>
      <c r="Q138" s="111"/>
      <c r="R138" s="111"/>
      <c r="S138" s="111"/>
      <c r="U138" s="111"/>
      <c r="V138" s="111"/>
      <c r="X138" s="111"/>
      <c r="Y138" s="111"/>
      <c r="AA138" s="111"/>
      <c r="AB138" s="111"/>
      <c r="AC138" s="111"/>
      <c r="AD138" s="111"/>
      <c r="AF138" s="111"/>
      <c r="AG138" s="111"/>
      <c r="AH138" s="111"/>
    </row>
    <row r="139" spans="1:34" s="94" customFormat="1" ht="15.75">
      <c r="A139" s="109"/>
      <c r="B139" s="110"/>
      <c r="C139" s="111"/>
      <c r="F139" s="111"/>
      <c r="G139" s="111"/>
      <c r="H139" s="111"/>
      <c r="I139" s="111"/>
      <c r="J139" s="111"/>
      <c r="L139" s="111"/>
      <c r="M139" s="111"/>
      <c r="O139" s="111"/>
      <c r="P139" s="111"/>
      <c r="Q139" s="111"/>
      <c r="R139" s="111"/>
      <c r="S139" s="111"/>
      <c r="U139" s="111"/>
      <c r="V139" s="111"/>
      <c r="X139" s="111"/>
      <c r="Y139" s="111"/>
      <c r="AA139" s="111"/>
      <c r="AB139" s="111"/>
      <c r="AC139" s="111"/>
      <c r="AD139" s="111"/>
      <c r="AF139" s="111"/>
      <c r="AG139" s="111"/>
      <c r="AH139" s="111"/>
    </row>
    <row r="140" spans="1:34" s="94" customFormat="1" ht="15.75">
      <c r="A140" s="109"/>
      <c r="B140" s="110"/>
      <c r="C140" s="111"/>
      <c r="F140" s="111"/>
      <c r="G140" s="111"/>
      <c r="H140" s="111"/>
      <c r="I140" s="111"/>
      <c r="J140" s="111"/>
      <c r="L140" s="111"/>
      <c r="M140" s="111"/>
      <c r="O140" s="111"/>
      <c r="P140" s="111"/>
      <c r="Q140" s="111"/>
      <c r="R140" s="111"/>
      <c r="S140" s="111"/>
      <c r="U140" s="111"/>
      <c r="V140" s="111"/>
      <c r="X140" s="111"/>
      <c r="Y140" s="111"/>
      <c r="AA140" s="111"/>
      <c r="AB140" s="111"/>
      <c r="AC140" s="111"/>
      <c r="AD140" s="111"/>
      <c r="AF140" s="111"/>
      <c r="AG140" s="111"/>
      <c r="AH140" s="111"/>
    </row>
    <row r="141" spans="1:34" s="94" customFormat="1" ht="15.75">
      <c r="A141" s="109"/>
      <c r="B141" s="110"/>
      <c r="C141" s="111"/>
      <c r="F141" s="111"/>
      <c r="G141" s="111"/>
      <c r="H141" s="111"/>
      <c r="I141" s="111"/>
      <c r="J141" s="111"/>
      <c r="L141" s="111"/>
      <c r="M141" s="111"/>
      <c r="O141" s="111"/>
      <c r="P141" s="111"/>
      <c r="Q141" s="111"/>
      <c r="R141" s="111"/>
      <c r="S141" s="111"/>
      <c r="U141" s="111"/>
      <c r="V141" s="111"/>
      <c r="X141" s="111"/>
      <c r="Y141" s="111"/>
      <c r="AA141" s="111"/>
      <c r="AB141" s="111"/>
      <c r="AC141" s="111"/>
      <c r="AD141" s="111"/>
      <c r="AF141" s="111"/>
      <c r="AG141" s="111"/>
      <c r="AH141" s="111"/>
    </row>
    <row r="142" spans="1:34" s="94" customFormat="1" ht="15.75">
      <c r="A142" s="109"/>
      <c r="B142" s="110"/>
      <c r="C142" s="111"/>
      <c r="F142" s="111"/>
      <c r="G142" s="111"/>
      <c r="H142" s="111"/>
      <c r="I142" s="111"/>
      <c r="J142" s="111"/>
      <c r="L142" s="111"/>
      <c r="M142" s="111"/>
      <c r="O142" s="111"/>
      <c r="P142" s="111"/>
      <c r="Q142" s="111"/>
      <c r="R142" s="111"/>
      <c r="S142" s="111"/>
      <c r="U142" s="111"/>
      <c r="V142" s="111"/>
      <c r="X142" s="111"/>
      <c r="Y142" s="111"/>
      <c r="AA142" s="111"/>
      <c r="AB142" s="111"/>
      <c r="AC142" s="111"/>
      <c r="AD142" s="111"/>
      <c r="AF142" s="111"/>
      <c r="AG142" s="111"/>
      <c r="AH142" s="111"/>
    </row>
    <row r="143" spans="1:34" s="94" customFormat="1" ht="15.75">
      <c r="A143" s="109"/>
      <c r="B143" s="110"/>
      <c r="C143" s="111"/>
      <c r="F143" s="111"/>
      <c r="G143" s="111"/>
      <c r="H143" s="111"/>
      <c r="I143" s="111"/>
      <c r="J143" s="111"/>
      <c r="L143" s="111"/>
      <c r="M143" s="111"/>
      <c r="O143" s="111"/>
      <c r="P143" s="111"/>
      <c r="Q143" s="111"/>
      <c r="R143" s="111"/>
      <c r="S143" s="111"/>
      <c r="U143" s="111"/>
      <c r="V143" s="111"/>
      <c r="X143" s="111"/>
      <c r="Y143" s="111"/>
      <c r="AA143" s="111"/>
      <c r="AB143" s="111"/>
      <c r="AC143" s="111"/>
      <c r="AD143" s="111"/>
      <c r="AF143" s="111"/>
      <c r="AG143" s="111"/>
      <c r="AH143" s="111"/>
    </row>
    <row r="144" spans="1:34" s="94" customFormat="1" ht="15.75">
      <c r="A144" s="109"/>
      <c r="B144" s="110"/>
      <c r="C144" s="111"/>
      <c r="F144" s="111"/>
      <c r="G144" s="111"/>
      <c r="H144" s="111"/>
      <c r="I144" s="111"/>
      <c r="J144" s="111"/>
      <c r="L144" s="111"/>
      <c r="M144" s="111"/>
      <c r="O144" s="111"/>
      <c r="P144" s="111"/>
      <c r="Q144" s="111"/>
      <c r="R144" s="111"/>
      <c r="S144" s="111"/>
      <c r="U144" s="111"/>
      <c r="V144" s="111"/>
      <c r="X144" s="111"/>
      <c r="Y144" s="111"/>
      <c r="AA144" s="111"/>
      <c r="AB144" s="111"/>
      <c r="AC144" s="111"/>
      <c r="AD144" s="111"/>
      <c r="AF144" s="111"/>
      <c r="AG144" s="111"/>
      <c r="AH144" s="111"/>
    </row>
    <row r="145" spans="1:34" s="94" customFormat="1" ht="15.75">
      <c r="A145" s="109"/>
      <c r="B145" s="110"/>
      <c r="C145" s="111"/>
      <c r="F145" s="111"/>
      <c r="G145" s="111"/>
      <c r="H145" s="111"/>
      <c r="I145" s="111"/>
      <c r="J145" s="111"/>
      <c r="L145" s="111"/>
      <c r="M145" s="111"/>
      <c r="O145" s="111"/>
      <c r="P145" s="111"/>
      <c r="Q145" s="111"/>
      <c r="R145" s="111"/>
      <c r="S145" s="111"/>
      <c r="U145" s="111"/>
      <c r="V145" s="111"/>
      <c r="X145" s="111"/>
      <c r="Y145" s="111"/>
      <c r="AA145" s="111"/>
      <c r="AB145" s="111"/>
      <c r="AC145" s="111"/>
      <c r="AD145" s="111"/>
      <c r="AF145" s="111"/>
      <c r="AG145" s="111"/>
      <c r="AH145" s="111"/>
    </row>
    <row r="146" spans="1:34" s="94" customFormat="1" ht="15.75">
      <c r="A146" s="109"/>
      <c r="B146" s="110"/>
      <c r="C146" s="111"/>
      <c r="F146" s="111"/>
      <c r="G146" s="111"/>
      <c r="H146" s="111"/>
      <c r="I146" s="111"/>
      <c r="J146" s="111"/>
      <c r="L146" s="111"/>
      <c r="M146" s="111"/>
      <c r="O146" s="111"/>
      <c r="P146" s="111"/>
      <c r="Q146" s="111"/>
      <c r="R146" s="111"/>
      <c r="S146" s="111"/>
      <c r="U146" s="111"/>
      <c r="V146" s="111"/>
      <c r="X146" s="111"/>
      <c r="Y146" s="111"/>
      <c r="AA146" s="111"/>
      <c r="AB146" s="111"/>
      <c r="AC146" s="111"/>
      <c r="AD146" s="111"/>
      <c r="AF146" s="111"/>
      <c r="AG146" s="111"/>
      <c r="AH146" s="111"/>
    </row>
    <row r="147" spans="1:34" s="94" customFormat="1" ht="15.75">
      <c r="A147" s="109"/>
      <c r="B147" s="110"/>
      <c r="C147" s="111"/>
      <c r="F147" s="111"/>
      <c r="G147" s="111"/>
      <c r="H147" s="111"/>
      <c r="I147" s="111"/>
      <c r="J147" s="111"/>
      <c r="L147" s="111"/>
      <c r="M147" s="111"/>
      <c r="O147" s="111"/>
      <c r="P147" s="111"/>
      <c r="Q147" s="111"/>
      <c r="R147" s="111"/>
      <c r="S147" s="111"/>
      <c r="U147" s="111"/>
      <c r="V147" s="111"/>
      <c r="X147" s="111"/>
      <c r="Y147" s="111"/>
      <c r="AA147" s="111"/>
      <c r="AB147" s="111"/>
      <c r="AC147" s="111"/>
      <c r="AD147" s="111"/>
      <c r="AF147" s="111"/>
      <c r="AG147" s="111"/>
      <c r="AH147" s="111"/>
    </row>
    <row r="148" spans="1:34" s="94" customFormat="1" ht="15.75">
      <c r="A148" s="109"/>
      <c r="B148" s="110"/>
      <c r="C148" s="111"/>
      <c r="F148" s="111"/>
      <c r="G148" s="111"/>
      <c r="H148" s="111"/>
      <c r="I148" s="111"/>
      <c r="J148" s="111"/>
      <c r="L148" s="111"/>
      <c r="M148" s="111"/>
      <c r="O148" s="111"/>
      <c r="P148" s="111"/>
      <c r="Q148" s="111"/>
      <c r="R148" s="111"/>
      <c r="S148" s="111"/>
      <c r="U148" s="111"/>
      <c r="V148" s="111"/>
      <c r="X148" s="111"/>
      <c r="Y148" s="111"/>
      <c r="AA148" s="111"/>
      <c r="AB148" s="111"/>
      <c r="AC148" s="111"/>
      <c r="AD148" s="111"/>
      <c r="AF148" s="111"/>
      <c r="AG148" s="111"/>
      <c r="AH148" s="111"/>
    </row>
    <row r="149" spans="1:34" s="94" customFormat="1" ht="15.75">
      <c r="A149" s="109"/>
      <c r="B149" s="110"/>
      <c r="C149" s="111"/>
      <c r="F149" s="111"/>
      <c r="G149" s="111"/>
      <c r="H149" s="111"/>
      <c r="I149" s="111"/>
      <c r="J149" s="111"/>
      <c r="L149" s="111"/>
      <c r="M149" s="111"/>
      <c r="O149" s="111"/>
      <c r="P149" s="111"/>
      <c r="Q149" s="111"/>
      <c r="R149" s="111"/>
      <c r="S149" s="111"/>
      <c r="U149" s="111"/>
      <c r="V149" s="111"/>
      <c r="X149" s="111"/>
      <c r="Y149" s="111"/>
      <c r="AA149" s="111"/>
      <c r="AB149" s="111"/>
      <c r="AC149" s="111"/>
      <c r="AD149" s="111"/>
      <c r="AF149" s="111"/>
      <c r="AG149" s="111"/>
      <c r="AH149" s="111"/>
    </row>
    <row r="150" spans="1:34" s="94" customFormat="1" ht="15.75">
      <c r="A150" s="109"/>
      <c r="B150" s="110"/>
      <c r="C150" s="111"/>
      <c r="F150" s="111"/>
      <c r="G150" s="111"/>
      <c r="H150" s="111"/>
      <c r="I150" s="111"/>
      <c r="J150" s="111"/>
      <c r="L150" s="111"/>
      <c r="M150" s="111"/>
      <c r="O150" s="111"/>
      <c r="P150" s="111"/>
      <c r="Q150" s="111"/>
      <c r="R150" s="111"/>
      <c r="S150" s="111"/>
      <c r="U150" s="111"/>
      <c r="V150" s="111"/>
      <c r="X150" s="111"/>
      <c r="Y150" s="111"/>
      <c r="AA150" s="111"/>
      <c r="AB150" s="111"/>
      <c r="AC150" s="111"/>
      <c r="AD150" s="111"/>
      <c r="AF150" s="111"/>
      <c r="AG150" s="111"/>
      <c r="AH150" s="111"/>
    </row>
    <row r="151" spans="1:34" s="94" customFormat="1" ht="15.75">
      <c r="A151" s="109"/>
      <c r="B151" s="110"/>
      <c r="C151" s="111"/>
      <c r="F151" s="111"/>
      <c r="G151" s="111"/>
      <c r="H151" s="111"/>
      <c r="I151" s="111"/>
      <c r="J151" s="111"/>
      <c r="L151" s="111"/>
      <c r="M151" s="111"/>
      <c r="O151" s="111"/>
      <c r="P151" s="111"/>
      <c r="Q151" s="111"/>
      <c r="R151" s="111"/>
      <c r="S151" s="111"/>
      <c r="U151" s="111"/>
      <c r="V151" s="111"/>
      <c r="X151" s="111"/>
      <c r="Y151" s="111"/>
      <c r="AA151" s="111"/>
      <c r="AB151" s="111"/>
      <c r="AC151" s="111"/>
      <c r="AD151" s="111"/>
      <c r="AF151" s="111"/>
      <c r="AG151" s="111"/>
      <c r="AH151" s="111"/>
    </row>
    <row r="152" spans="1:34" s="94" customFormat="1" ht="15.75">
      <c r="A152" s="109"/>
      <c r="B152" s="110"/>
      <c r="C152" s="111"/>
      <c r="F152" s="111"/>
      <c r="G152" s="111"/>
      <c r="H152" s="111"/>
      <c r="I152" s="111"/>
      <c r="J152" s="111"/>
      <c r="L152" s="111"/>
      <c r="M152" s="111"/>
      <c r="O152" s="111"/>
      <c r="P152" s="111"/>
      <c r="Q152" s="111"/>
      <c r="R152" s="111"/>
      <c r="S152" s="111"/>
      <c r="U152" s="111"/>
      <c r="V152" s="111"/>
      <c r="X152" s="111"/>
      <c r="Y152" s="111"/>
      <c r="AA152" s="111"/>
      <c r="AB152" s="111"/>
      <c r="AC152" s="111"/>
      <c r="AD152" s="111"/>
      <c r="AF152" s="111"/>
      <c r="AG152" s="111"/>
      <c r="AH152" s="111"/>
    </row>
    <row r="153" spans="1:34" s="94" customFormat="1" ht="15.75">
      <c r="A153" s="109"/>
      <c r="B153" s="110"/>
      <c r="C153" s="111"/>
      <c r="F153" s="111"/>
      <c r="G153" s="111"/>
      <c r="H153" s="111"/>
      <c r="I153" s="111"/>
      <c r="J153" s="111"/>
      <c r="L153" s="111"/>
      <c r="M153" s="111"/>
      <c r="O153" s="111"/>
      <c r="P153" s="111"/>
      <c r="Q153" s="111"/>
      <c r="R153" s="111"/>
      <c r="S153" s="111"/>
      <c r="U153" s="111"/>
      <c r="V153" s="111"/>
      <c r="X153" s="111"/>
      <c r="Y153" s="111"/>
      <c r="AA153" s="111"/>
      <c r="AB153" s="111"/>
      <c r="AC153" s="111"/>
      <c r="AD153" s="111"/>
      <c r="AF153" s="111"/>
      <c r="AG153" s="111"/>
      <c r="AH153" s="111"/>
    </row>
    <row r="154" spans="1:34" s="94" customFormat="1" ht="15.75">
      <c r="A154" s="109"/>
      <c r="B154" s="110"/>
      <c r="C154" s="111"/>
      <c r="F154" s="111"/>
      <c r="G154" s="111"/>
      <c r="H154" s="111"/>
      <c r="I154" s="111"/>
      <c r="J154" s="111"/>
      <c r="L154" s="111"/>
      <c r="M154" s="111"/>
      <c r="O154" s="111"/>
      <c r="P154" s="111"/>
      <c r="Q154" s="111"/>
      <c r="R154" s="111"/>
      <c r="S154" s="111"/>
      <c r="U154" s="111"/>
      <c r="V154" s="111"/>
      <c r="X154" s="111"/>
      <c r="Y154" s="111"/>
      <c r="AA154" s="111"/>
      <c r="AB154" s="111"/>
      <c r="AC154" s="111"/>
      <c r="AD154" s="111"/>
      <c r="AF154" s="111"/>
      <c r="AG154" s="111"/>
      <c r="AH154" s="111"/>
    </row>
    <row r="155" spans="1:34" s="94" customFormat="1" ht="15.75">
      <c r="A155" s="109"/>
      <c r="B155" s="110"/>
      <c r="C155" s="111"/>
      <c r="F155" s="111"/>
      <c r="G155" s="111"/>
      <c r="H155" s="111"/>
      <c r="I155" s="111"/>
      <c r="J155" s="111"/>
      <c r="L155" s="111"/>
      <c r="M155" s="111"/>
      <c r="O155" s="111"/>
      <c r="P155" s="111"/>
      <c r="Q155" s="111"/>
      <c r="R155" s="111"/>
      <c r="S155" s="111"/>
      <c r="U155" s="111"/>
      <c r="V155" s="111"/>
      <c r="X155" s="111"/>
      <c r="Y155" s="111"/>
      <c r="AA155" s="111"/>
      <c r="AB155" s="111"/>
      <c r="AC155" s="111"/>
      <c r="AD155" s="111"/>
      <c r="AF155" s="111"/>
      <c r="AG155" s="111"/>
      <c r="AH155" s="111"/>
    </row>
    <row r="156" spans="1:34" s="94" customFormat="1" ht="15.75">
      <c r="A156" s="109"/>
      <c r="B156" s="110"/>
      <c r="C156" s="111"/>
      <c r="F156" s="111"/>
      <c r="G156" s="111"/>
      <c r="H156" s="111"/>
      <c r="I156" s="111"/>
      <c r="J156" s="111"/>
      <c r="L156" s="111"/>
      <c r="M156" s="111"/>
      <c r="O156" s="111"/>
      <c r="P156" s="111"/>
      <c r="Q156" s="111"/>
      <c r="R156" s="111"/>
      <c r="S156" s="111"/>
      <c r="U156" s="111"/>
      <c r="V156" s="111"/>
      <c r="X156" s="111"/>
      <c r="Y156" s="111"/>
      <c r="AA156" s="111"/>
      <c r="AB156" s="111"/>
      <c r="AC156" s="111"/>
      <c r="AD156" s="111"/>
      <c r="AF156" s="111"/>
      <c r="AG156" s="111"/>
      <c r="AH156" s="111"/>
    </row>
    <row r="157" spans="1:34" s="94" customFormat="1" ht="15.75">
      <c r="A157" s="109"/>
      <c r="B157" s="110"/>
      <c r="C157" s="111"/>
      <c r="F157" s="111"/>
      <c r="G157" s="111"/>
      <c r="H157" s="111"/>
      <c r="I157" s="111"/>
      <c r="J157" s="111"/>
      <c r="L157" s="111"/>
      <c r="M157" s="111"/>
      <c r="O157" s="111"/>
      <c r="P157" s="111"/>
      <c r="Q157" s="111"/>
      <c r="R157" s="111"/>
      <c r="S157" s="111"/>
      <c r="U157" s="111"/>
      <c r="V157" s="111"/>
      <c r="X157" s="111"/>
      <c r="Y157" s="111"/>
      <c r="AA157" s="111"/>
      <c r="AB157" s="111"/>
      <c r="AC157" s="111"/>
      <c r="AD157" s="111"/>
      <c r="AF157" s="111"/>
      <c r="AG157" s="111"/>
      <c r="AH157" s="111"/>
    </row>
    <row r="158" spans="1:34" s="94" customFormat="1" ht="15.75">
      <c r="A158" s="109"/>
      <c r="B158" s="110"/>
      <c r="C158" s="111"/>
      <c r="F158" s="111"/>
      <c r="G158" s="111"/>
      <c r="H158" s="111"/>
      <c r="I158" s="111"/>
      <c r="J158" s="111"/>
      <c r="L158" s="111"/>
      <c r="M158" s="111"/>
      <c r="O158" s="111"/>
      <c r="P158" s="111"/>
      <c r="Q158" s="111"/>
      <c r="R158" s="111"/>
      <c r="S158" s="111"/>
      <c r="U158" s="111"/>
      <c r="V158" s="111"/>
      <c r="X158" s="111"/>
      <c r="Y158" s="111"/>
      <c r="AA158" s="111"/>
      <c r="AB158" s="111"/>
      <c r="AC158" s="111"/>
      <c r="AD158" s="111"/>
      <c r="AF158" s="111"/>
      <c r="AG158" s="111"/>
      <c r="AH158" s="111"/>
    </row>
    <row r="159" spans="1:34" s="94" customFormat="1" ht="15.75">
      <c r="A159" s="109"/>
      <c r="B159" s="110"/>
      <c r="C159" s="111"/>
      <c r="F159" s="111"/>
      <c r="G159" s="111"/>
      <c r="H159" s="111"/>
      <c r="I159" s="111"/>
      <c r="J159" s="111"/>
      <c r="L159" s="111"/>
      <c r="M159" s="111"/>
      <c r="O159" s="111"/>
      <c r="P159" s="111"/>
      <c r="Q159" s="111"/>
      <c r="R159" s="111"/>
      <c r="S159" s="111"/>
      <c r="U159" s="111"/>
      <c r="V159" s="111"/>
      <c r="X159" s="111"/>
      <c r="Y159" s="111"/>
      <c r="AA159" s="111"/>
      <c r="AB159" s="111"/>
      <c r="AC159" s="111"/>
      <c r="AD159" s="111"/>
      <c r="AF159" s="111"/>
      <c r="AG159" s="111"/>
      <c r="AH159" s="111"/>
    </row>
    <row r="160" spans="1:34" s="94" customFormat="1" ht="15.75">
      <c r="A160" s="109"/>
      <c r="B160" s="110"/>
      <c r="C160" s="111"/>
      <c r="F160" s="111"/>
      <c r="G160" s="111"/>
      <c r="H160" s="111"/>
      <c r="I160" s="111"/>
      <c r="J160" s="111"/>
      <c r="L160" s="111"/>
      <c r="M160" s="111"/>
      <c r="O160" s="111"/>
      <c r="P160" s="111"/>
      <c r="Q160" s="111"/>
      <c r="R160" s="111"/>
      <c r="S160" s="111"/>
      <c r="U160" s="111"/>
      <c r="V160" s="111"/>
      <c r="X160" s="111"/>
      <c r="Y160" s="111"/>
      <c r="AA160" s="111"/>
      <c r="AB160" s="111"/>
      <c r="AC160" s="111"/>
      <c r="AD160" s="111"/>
      <c r="AF160" s="111"/>
      <c r="AG160" s="111"/>
      <c r="AH160" s="111"/>
    </row>
    <row r="161" spans="1:34" s="94" customFormat="1" ht="15.75">
      <c r="A161" s="109"/>
      <c r="B161" s="110"/>
      <c r="C161" s="111"/>
      <c r="F161" s="111"/>
      <c r="G161" s="111"/>
      <c r="H161" s="111"/>
      <c r="I161" s="111"/>
      <c r="J161" s="111"/>
      <c r="L161" s="111"/>
      <c r="M161" s="111"/>
      <c r="O161" s="111"/>
      <c r="P161" s="111"/>
      <c r="Q161" s="111"/>
      <c r="R161" s="111"/>
      <c r="S161" s="111"/>
      <c r="U161" s="111"/>
      <c r="V161" s="111"/>
      <c r="X161" s="111"/>
      <c r="Y161" s="111"/>
      <c r="AA161" s="111"/>
      <c r="AB161" s="111"/>
      <c r="AC161" s="111"/>
      <c r="AD161" s="111"/>
      <c r="AF161" s="111"/>
      <c r="AG161" s="111"/>
      <c r="AH161" s="111"/>
    </row>
    <row r="162" spans="1:34" s="94" customFormat="1" ht="15.75">
      <c r="A162" s="109"/>
      <c r="B162" s="110"/>
      <c r="C162" s="111"/>
      <c r="F162" s="111"/>
      <c r="G162" s="111"/>
      <c r="H162" s="111"/>
      <c r="I162" s="111"/>
      <c r="J162" s="111"/>
      <c r="L162" s="111"/>
      <c r="M162" s="111"/>
      <c r="O162" s="111"/>
      <c r="P162" s="111"/>
      <c r="Q162" s="111"/>
      <c r="R162" s="111"/>
      <c r="S162" s="111"/>
      <c r="U162" s="111"/>
      <c r="V162" s="111"/>
      <c r="X162" s="111"/>
      <c r="Y162" s="111"/>
      <c r="AA162" s="111"/>
      <c r="AB162" s="111"/>
      <c r="AC162" s="111"/>
      <c r="AD162" s="111"/>
      <c r="AF162" s="111"/>
      <c r="AG162" s="111"/>
      <c r="AH162" s="111"/>
    </row>
    <row r="163" spans="1:34" s="94" customFormat="1" ht="15.75">
      <c r="A163" s="109"/>
      <c r="B163" s="110"/>
      <c r="C163" s="111"/>
      <c r="F163" s="111"/>
      <c r="G163" s="111"/>
      <c r="H163" s="111"/>
      <c r="I163" s="111"/>
      <c r="J163" s="111"/>
      <c r="L163" s="111"/>
      <c r="M163" s="111"/>
      <c r="O163" s="111"/>
      <c r="P163" s="111"/>
      <c r="Q163" s="111"/>
      <c r="R163" s="111"/>
      <c r="S163" s="111"/>
      <c r="U163" s="111"/>
      <c r="V163" s="111"/>
      <c r="X163" s="111"/>
      <c r="Y163" s="111"/>
      <c r="AA163" s="111"/>
      <c r="AB163" s="111"/>
      <c r="AC163" s="111"/>
      <c r="AD163" s="111"/>
      <c r="AF163" s="111"/>
      <c r="AG163" s="111"/>
      <c r="AH163" s="111"/>
    </row>
    <row r="164" spans="1:34" s="94" customFormat="1" ht="15.75">
      <c r="A164" s="109"/>
      <c r="B164" s="110"/>
      <c r="C164" s="111"/>
      <c r="F164" s="111"/>
      <c r="G164" s="111"/>
      <c r="H164" s="111"/>
      <c r="I164" s="111"/>
      <c r="J164" s="111"/>
      <c r="L164" s="111"/>
      <c r="M164" s="111"/>
      <c r="O164" s="111"/>
      <c r="P164" s="111"/>
      <c r="Q164" s="111"/>
      <c r="R164" s="111"/>
      <c r="S164" s="111"/>
      <c r="U164" s="111"/>
      <c r="V164" s="111"/>
      <c r="X164" s="111"/>
      <c r="Y164" s="111"/>
      <c r="AA164" s="111"/>
      <c r="AB164" s="111"/>
      <c r="AC164" s="111"/>
      <c r="AD164" s="111"/>
      <c r="AF164" s="111"/>
      <c r="AG164" s="111"/>
      <c r="AH164" s="111"/>
    </row>
    <row r="165" spans="1:34" s="94" customFormat="1" ht="15.75">
      <c r="A165" s="109"/>
      <c r="B165" s="110"/>
      <c r="C165" s="111"/>
      <c r="F165" s="111"/>
      <c r="G165" s="111"/>
      <c r="H165" s="111"/>
      <c r="I165" s="111"/>
      <c r="J165" s="111"/>
      <c r="L165" s="111"/>
      <c r="M165" s="111"/>
      <c r="O165" s="111"/>
      <c r="P165" s="111"/>
      <c r="Q165" s="111"/>
      <c r="R165" s="111"/>
      <c r="S165" s="111"/>
      <c r="U165" s="111"/>
      <c r="V165" s="111"/>
      <c r="X165" s="111"/>
      <c r="Y165" s="111"/>
      <c r="AA165" s="111"/>
      <c r="AB165" s="111"/>
      <c r="AC165" s="111"/>
      <c r="AD165" s="111"/>
      <c r="AF165" s="111"/>
      <c r="AG165" s="111"/>
      <c r="AH165" s="111"/>
    </row>
    <row r="166" spans="1:34" s="94" customFormat="1" ht="15.75">
      <c r="A166" s="109"/>
      <c r="B166" s="110"/>
      <c r="C166" s="111"/>
      <c r="F166" s="111"/>
      <c r="G166" s="111"/>
      <c r="H166" s="111"/>
      <c r="I166" s="111"/>
      <c r="J166" s="111"/>
      <c r="L166" s="111"/>
      <c r="M166" s="111"/>
      <c r="O166" s="111"/>
      <c r="P166" s="111"/>
      <c r="Q166" s="111"/>
      <c r="R166" s="111"/>
      <c r="S166" s="111"/>
      <c r="U166" s="111"/>
      <c r="V166" s="111"/>
      <c r="X166" s="111"/>
      <c r="Y166" s="111"/>
      <c r="AA166" s="111"/>
      <c r="AB166" s="111"/>
      <c r="AC166" s="111"/>
      <c r="AD166" s="111"/>
      <c r="AF166" s="111"/>
      <c r="AG166" s="111"/>
      <c r="AH166" s="111"/>
    </row>
    <row r="167" spans="1:34" s="94" customFormat="1" ht="15.75">
      <c r="A167" s="109"/>
      <c r="B167" s="110"/>
      <c r="C167" s="111"/>
      <c r="F167" s="111"/>
      <c r="G167" s="111"/>
      <c r="H167" s="111"/>
      <c r="I167" s="111"/>
      <c r="J167" s="111"/>
      <c r="L167" s="111"/>
      <c r="M167" s="111"/>
      <c r="O167" s="111"/>
      <c r="P167" s="111"/>
      <c r="Q167" s="111"/>
      <c r="R167" s="111"/>
      <c r="S167" s="111"/>
      <c r="U167" s="111"/>
      <c r="V167" s="111"/>
      <c r="X167" s="111"/>
      <c r="Y167" s="111"/>
      <c r="AA167" s="111"/>
      <c r="AB167" s="111"/>
      <c r="AC167" s="111"/>
      <c r="AD167" s="111"/>
      <c r="AF167" s="111"/>
      <c r="AG167" s="111"/>
      <c r="AH167" s="111"/>
    </row>
    <row r="168" spans="1:34" s="94" customFormat="1" ht="15.75">
      <c r="A168" s="109"/>
      <c r="B168" s="110"/>
      <c r="C168" s="111"/>
      <c r="F168" s="111"/>
      <c r="G168" s="111"/>
      <c r="H168" s="111"/>
      <c r="I168" s="111"/>
      <c r="J168" s="111"/>
      <c r="L168" s="111"/>
      <c r="M168" s="111"/>
      <c r="O168" s="111"/>
      <c r="P168" s="111"/>
      <c r="Q168" s="111"/>
      <c r="R168" s="111"/>
      <c r="S168" s="111"/>
      <c r="U168" s="111"/>
      <c r="V168" s="111"/>
      <c r="X168" s="111"/>
      <c r="Y168" s="111"/>
      <c r="AA168" s="111"/>
      <c r="AB168" s="111"/>
      <c r="AC168" s="111"/>
      <c r="AD168" s="111"/>
      <c r="AF168" s="111"/>
      <c r="AG168" s="111"/>
      <c r="AH168" s="111"/>
    </row>
    <row r="169" spans="1:34" s="94" customFormat="1" ht="15.75">
      <c r="A169" s="109"/>
      <c r="B169" s="110"/>
      <c r="C169" s="111"/>
      <c r="F169" s="111"/>
      <c r="G169" s="111"/>
      <c r="H169" s="111"/>
      <c r="I169" s="111"/>
      <c r="J169" s="111"/>
      <c r="L169" s="111"/>
      <c r="M169" s="111"/>
      <c r="O169" s="111"/>
      <c r="P169" s="111"/>
      <c r="Q169" s="111"/>
      <c r="R169" s="111"/>
      <c r="S169" s="111"/>
      <c r="U169" s="111"/>
      <c r="V169" s="111"/>
      <c r="X169" s="111"/>
      <c r="Y169" s="111"/>
      <c r="AA169" s="111"/>
      <c r="AB169" s="111"/>
      <c r="AC169" s="111"/>
      <c r="AD169" s="111"/>
      <c r="AF169" s="111"/>
      <c r="AG169" s="111"/>
      <c r="AH169" s="111"/>
    </row>
    <row r="170" spans="1:34" s="94" customFormat="1" ht="15.75">
      <c r="A170" s="109"/>
      <c r="B170" s="110"/>
      <c r="C170" s="111"/>
      <c r="F170" s="111"/>
      <c r="G170" s="111"/>
      <c r="H170" s="111"/>
      <c r="I170" s="111"/>
      <c r="J170" s="111"/>
      <c r="L170" s="111"/>
      <c r="M170" s="111"/>
      <c r="O170" s="111"/>
      <c r="P170" s="111"/>
      <c r="Q170" s="111"/>
      <c r="R170" s="111"/>
      <c r="S170" s="111"/>
      <c r="U170" s="111"/>
      <c r="V170" s="111"/>
      <c r="X170" s="111"/>
      <c r="Y170" s="111"/>
      <c r="AA170" s="111"/>
      <c r="AB170" s="111"/>
      <c r="AC170" s="111"/>
      <c r="AD170" s="111"/>
      <c r="AF170" s="111"/>
      <c r="AG170" s="111"/>
      <c r="AH170" s="111"/>
    </row>
    <row r="171" spans="1:34" s="94" customFormat="1" ht="15.75">
      <c r="A171" s="109"/>
      <c r="B171" s="110"/>
      <c r="C171" s="111"/>
      <c r="F171" s="111"/>
      <c r="G171" s="111"/>
      <c r="H171" s="111"/>
      <c r="I171" s="111"/>
      <c r="J171" s="111"/>
      <c r="L171" s="111"/>
      <c r="M171" s="111"/>
      <c r="O171" s="111"/>
      <c r="P171" s="111"/>
      <c r="Q171" s="111"/>
      <c r="R171" s="111"/>
      <c r="S171" s="111"/>
      <c r="U171" s="111"/>
      <c r="V171" s="111"/>
      <c r="X171" s="111"/>
      <c r="Y171" s="111"/>
      <c r="AA171" s="111"/>
      <c r="AB171" s="111"/>
      <c r="AC171" s="111"/>
      <c r="AD171" s="111"/>
      <c r="AF171" s="111"/>
      <c r="AG171" s="111"/>
      <c r="AH171" s="111"/>
    </row>
    <row r="172" spans="1:34" s="94" customFormat="1" ht="15.75">
      <c r="A172" s="109"/>
      <c r="B172" s="110"/>
      <c r="C172" s="111"/>
      <c r="F172" s="111"/>
      <c r="G172" s="111"/>
      <c r="H172" s="111"/>
      <c r="I172" s="111"/>
      <c r="J172" s="111"/>
      <c r="L172" s="111"/>
      <c r="M172" s="111"/>
      <c r="O172" s="111"/>
      <c r="P172" s="111"/>
      <c r="Q172" s="111"/>
      <c r="R172" s="111"/>
      <c r="S172" s="111"/>
      <c r="U172" s="111"/>
      <c r="V172" s="111"/>
      <c r="X172" s="111"/>
      <c r="Y172" s="111"/>
      <c r="AA172" s="111"/>
      <c r="AB172" s="111"/>
      <c r="AC172" s="111"/>
      <c r="AD172" s="111"/>
      <c r="AF172" s="111"/>
      <c r="AG172" s="111"/>
      <c r="AH172" s="111"/>
    </row>
    <row r="173" spans="1:34" s="94" customFormat="1" ht="15.75">
      <c r="A173" s="109"/>
      <c r="B173" s="110"/>
      <c r="C173" s="111"/>
      <c r="F173" s="111"/>
      <c r="G173" s="111"/>
      <c r="H173" s="111"/>
      <c r="I173" s="111"/>
      <c r="J173" s="111"/>
      <c r="L173" s="111"/>
      <c r="M173" s="111"/>
      <c r="O173" s="111"/>
      <c r="P173" s="111"/>
      <c r="Q173" s="111"/>
      <c r="R173" s="111"/>
      <c r="S173" s="111"/>
      <c r="U173" s="111"/>
      <c r="V173" s="111"/>
      <c r="X173" s="111"/>
      <c r="Y173" s="111"/>
      <c r="AA173" s="111"/>
      <c r="AB173" s="111"/>
      <c r="AC173" s="111"/>
      <c r="AD173" s="111"/>
      <c r="AF173" s="111"/>
      <c r="AG173" s="111"/>
      <c r="AH173" s="111"/>
    </row>
    <row r="174" spans="1:34" s="94" customFormat="1" ht="15.75">
      <c r="A174" s="109"/>
      <c r="B174" s="110"/>
      <c r="C174" s="111"/>
      <c r="F174" s="111"/>
      <c r="G174" s="111"/>
      <c r="H174" s="111"/>
      <c r="I174" s="111"/>
      <c r="J174" s="111"/>
      <c r="L174" s="111"/>
      <c r="M174" s="111"/>
      <c r="O174" s="111"/>
      <c r="P174" s="111"/>
      <c r="Q174" s="111"/>
      <c r="R174" s="111"/>
      <c r="S174" s="111"/>
      <c r="U174" s="111"/>
      <c r="V174" s="111"/>
      <c r="X174" s="111"/>
      <c r="Y174" s="111"/>
      <c r="AA174" s="111"/>
      <c r="AB174" s="111"/>
      <c r="AC174" s="111"/>
      <c r="AD174" s="111"/>
      <c r="AF174" s="111"/>
      <c r="AG174" s="111"/>
      <c r="AH174" s="111"/>
    </row>
    <row r="175" spans="1:34" s="94" customFormat="1" ht="15.75">
      <c r="A175" s="109"/>
      <c r="B175" s="110"/>
      <c r="C175" s="111"/>
      <c r="F175" s="111"/>
      <c r="G175" s="111"/>
      <c r="H175" s="111"/>
      <c r="I175" s="111"/>
      <c r="J175" s="111"/>
      <c r="L175" s="111"/>
      <c r="M175" s="111"/>
      <c r="O175" s="111"/>
      <c r="P175" s="111"/>
      <c r="Q175" s="111"/>
      <c r="R175" s="111"/>
      <c r="S175" s="111"/>
      <c r="U175" s="111"/>
      <c r="V175" s="111"/>
      <c r="X175" s="111"/>
      <c r="Y175" s="111"/>
      <c r="AA175" s="111"/>
      <c r="AB175" s="111"/>
      <c r="AC175" s="111"/>
      <c r="AD175" s="111"/>
      <c r="AF175" s="111"/>
      <c r="AG175" s="111"/>
      <c r="AH175" s="111"/>
    </row>
    <row r="176" spans="1:34" s="94" customFormat="1" ht="15.75">
      <c r="A176" s="109"/>
      <c r="B176" s="110"/>
      <c r="C176" s="111"/>
      <c r="F176" s="111"/>
      <c r="G176" s="111"/>
      <c r="H176" s="111"/>
      <c r="I176" s="111"/>
      <c r="J176" s="111"/>
      <c r="L176" s="111"/>
      <c r="M176" s="111"/>
      <c r="O176" s="111"/>
      <c r="P176" s="111"/>
      <c r="Q176" s="111"/>
      <c r="R176" s="111"/>
      <c r="S176" s="111"/>
      <c r="U176" s="111"/>
      <c r="V176" s="111"/>
      <c r="X176" s="111"/>
      <c r="Y176" s="111"/>
      <c r="AA176" s="111"/>
      <c r="AB176" s="111"/>
      <c r="AC176" s="111"/>
      <c r="AD176" s="111"/>
      <c r="AF176" s="111"/>
      <c r="AG176" s="111"/>
      <c r="AH176" s="111"/>
    </row>
    <row r="177" spans="1:34" s="94" customFormat="1" ht="15.75">
      <c r="A177" s="109"/>
      <c r="B177" s="110"/>
      <c r="C177" s="111"/>
      <c r="F177" s="111"/>
      <c r="G177" s="111"/>
      <c r="H177" s="111"/>
      <c r="I177" s="111"/>
      <c r="J177" s="111"/>
      <c r="L177" s="111"/>
      <c r="M177" s="111"/>
      <c r="O177" s="111"/>
      <c r="P177" s="111"/>
      <c r="Q177" s="111"/>
      <c r="R177" s="111"/>
      <c r="S177" s="111"/>
      <c r="U177" s="111"/>
      <c r="V177" s="111"/>
      <c r="X177" s="111"/>
      <c r="Y177" s="111"/>
      <c r="AA177" s="111"/>
      <c r="AB177" s="111"/>
      <c r="AC177" s="111"/>
      <c r="AD177" s="111"/>
      <c r="AF177" s="111"/>
      <c r="AG177" s="111"/>
      <c r="AH177" s="111"/>
    </row>
    <row r="178" spans="1:34" s="94" customFormat="1" ht="15.75">
      <c r="A178" s="109"/>
      <c r="B178" s="110"/>
      <c r="C178" s="111"/>
      <c r="F178" s="111"/>
      <c r="G178" s="111"/>
      <c r="H178" s="111"/>
      <c r="I178" s="111"/>
      <c r="J178" s="111"/>
      <c r="L178" s="111"/>
      <c r="M178" s="111"/>
      <c r="O178" s="111"/>
      <c r="P178" s="111"/>
      <c r="Q178" s="111"/>
      <c r="R178" s="111"/>
      <c r="S178" s="111"/>
      <c r="U178" s="111"/>
      <c r="V178" s="111"/>
      <c r="X178" s="111"/>
      <c r="Y178" s="111"/>
      <c r="AA178" s="111"/>
      <c r="AB178" s="111"/>
      <c r="AC178" s="111"/>
      <c r="AD178" s="111"/>
      <c r="AF178" s="111"/>
      <c r="AG178" s="111"/>
      <c r="AH178" s="111"/>
    </row>
    <row r="179" spans="1:34" s="94" customFormat="1" ht="15.75">
      <c r="A179" s="109"/>
      <c r="B179" s="110"/>
      <c r="C179" s="111"/>
      <c r="F179" s="111"/>
      <c r="G179" s="111"/>
      <c r="H179" s="111"/>
      <c r="I179" s="111"/>
      <c r="J179" s="111"/>
      <c r="L179" s="111"/>
      <c r="M179" s="111"/>
      <c r="O179" s="111"/>
      <c r="P179" s="111"/>
      <c r="Q179" s="111"/>
      <c r="R179" s="111"/>
      <c r="S179" s="111"/>
      <c r="U179" s="111"/>
      <c r="V179" s="111"/>
      <c r="X179" s="111"/>
      <c r="Y179" s="111"/>
      <c r="AA179" s="111"/>
      <c r="AB179" s="111"/>
      <c r="AC179" s="111"/>
      <c r="AD179" s="111"/>
      <c r="AF179" s="111"/>
      <c r="AG179" s="111"/>
      <c r="AH179" s="111"/>
    </row>
    <row r="180" spans="1:34" s="94" customFormat="1" ht="15.75">
      <c r="A180" s="109"/>
      <c r="B180" s="110"/>
      <c r="C180" s="111"/>
      <c r="F180" s="111"/>
      <c r="G180" s="111"/>
      <c r="H180" s="111"/>
      <c r="I180" s="111"/>
      <c r="J180" s="111"/>
      <c r="L180" s="111"/>
      <c r="M180" s="111"/>
      <c r="O180" s="111"/>
      <c r="P180" s="111"/>
      <c r="Q180" s="111"/>
      <c r="R180" s="111"/>
      <c r="S180" s="111"/>
      <c r="U180" s="111"/>
      <c r="V180" s="111"/>
      <c r="X180" s="111"/>
      <c r="Y180" s="111"/>
      <c r="AA180" s="111"/>
      <c r="AB180" s="111"/>
      <c r="AC180" s="111"/>
      <c r="AD180" s="111"/>
      <c r="AF180" s="111"/>
      <c r="AG180" s="111"/>
      <c r="AH180" s="111"/>
    </row>
    <row r="181" spans="1:34" s="94" customFormat="1" ht="15.75">
      <c r="A181" s="109"/>
      <c r="B181" s="110"/>
      <c r="C181" s="111"/>
      <c r="F181" s="111"/>
      <c r="G181" s="111"/>
      <c r="H181" s="111"/>
      <c r="I181" s="111"/>
      <c r="J181" s="111"/>
      <c r="L181" s="111"/>
      <c r="M181" s="111"/>
      <c r="O181" s="111"/>
      <c r="P181" s="111"/>
      <c r="Q181" s="111"/>
      <c r="R181" s="111"/>
      <c r="S181" s="111"/>
      <c r="U181" s="111"/>
      <c r="V181" s="111"/>
      <c r="X181" s="111"/>
      <c r="Y181" s="111"/>
      <c r="AA181" s="111"/>
      <c r="AB181" s="111"/>
      <c r="AC181" s="111"/>
      <c r="AD181" s="111"/>
      <c r="AF181" s="111"/>
      <c r="AG181" s="111"/>
      <c r="AH181" s="111"/>
    </row>
    <row r="182" spans="1:34" s="94" customFormat="1" ht="15.75">
      <c r="A182" s="109"/>
      <c r="B182" s="110"/>
      <c r="C182" s="111"/>
      <c r="F182" s="111"/>
      <c r="G182" s="111"/>
      <c r="H182" s="111"/>
      <c r="I182" s="111"/>
      <c r="J182" s="111"/>
      <c r="L182" s="111"/>
      <c r="M182" s="111"/>
      <c r="O182" s="111"/>
      <c r="P182" s="111"/>
      <c r="Q182" s="111"/>
      <c r="R182" s="111"/>
      <c r="S182" s="111"/>
      <c r="U182" s="111"/>
      <c r="V182" s="111"/>
      <c r="X182" s="111"/>
      <c r="Y182" s="111"/>
      <c r="AA182" s="111"/>
      <c r="AB182" s="111"/>
      <c r="AC182" s="111"/>
      <c r="AD182" s="111"/>
      <c r="AF182" s="111"/>
      <c r="AG182" s="111"/>
      <c r="AH182" s="111"/>
    </row>
    <row r="183" spans="1:34" s="94" customFormat="1" ht="15.75">
      <c r="A183" s="109"/>
      <c r="B183" s="110"/>
      <c r="C183" s="111"/>
      <c r="F183" s="111"/>
      <c r="G183" s="111"/>
      <c r="H183" s="111"/>
      <c r="I183" s="111"/>
      <c r="J183" s="111"/>
      <c r="L183" s="111"/>
      <c r="M183" s="111"/>
      <c r="O183" s="111"/>
      <c r="P183" s="111"/>
      <c r="Q183" s="111"/>
      <c r="R183" s="111"/>
      <c r="S183" s="111"/>
      <c r="U183" s="111"/>
      <c r="V183" s="111"/>
      <c r="X183" s="111"/>
      <c r="Y183" s="111"/>
      <c r="AA183" s="111"/>
      <c r="AB183" s="111"/>
      <c r="AC183" s="111"/>
      <c r="AD183" s="111"/>
      <c r="AF183" s="111"/>
      <c r="AG183" s="111"/>
      <c r="AH183" s="111"/>
    </row>
    <row r="184" spans="1:34" s="94" customFormat="1" ht="15.75">
      <c r="A184" s="109"/>
      <c r="B184" s="110"/>
      <c r="C184" s="111"/>
      <c r="F184" s="111"/>
      <c r="G184" s="111"/>
      <c r="H184" s="111"/>
      <c r="I184" s="111"/>
      <c r="J184" s="111"/>
      <c r="L184" s="111"/>
      <c r="M184" s="111"/>
      <c r="O184" s="111"/>
      <c r="P184" s="111"/>
      <c r="Q184" s="111"/>
      <c r="R184" s="111"/>
      <c r="S184" s="111"/>
      <c r="U184" s="111"/>
      <c r="V184" s="111"/>
      <c r="X184" s="111"/>
      <c r="Y184" s="111"/>
      <c r="AA184" s="111"/>
      <c r="AB184" s="111"/>
      <c r="AC184" s="111"/>
      <c r="AD184" s="111"/>
      <c r="AF184" s="111"/>
      <c r="AG184" s="111"/>
      <c r="AH184" s="111"/>
    </row>
    <row r="185" spans="1:34" s="94" customFormat="1" ht="15.75">
      <c r="A185" s="109"/>
      <c r="B185" s="110"/>
      <c r="C185" s="111"/>
      <c r="F185" s="111"/>
      <c r="G185" s="111"/>
      <c r="H185" s="111"/>
      <c r="I185" s="111"/>
      <c r="J185" s="111"/>
      <c r="L185" s="111"/>
      <c r="M185" s="111"/>
      <c r="O185" s="111"/>
      <c r="P185" s="111"/>
      <c r="Q185" s="111"/>
      <c r="R185" s="111"/>
      <c r="S185" s="111"/>
      <c r="U185" s="111"/>
      <c r="V185" s="111"/>
      <c r="X185" s="111"/>
      <c r="Y185" s="111"/>
      <c r="AA185" s="111"/>
      <c r="AB185" s="111"/>
      <c r="AC185" s="111"/>
      <c r="AD185" s="111"/>
      <c r="AF185" s="111"/>
      <c r="AG185" s="111"/>
      <c r="AH185" s="111"/>
    </row>
    <row r="186" spans="1:34" s="94" customFormat="1" ht="15.75">
      <c r="A186" s="109"/>
      <c r="B186" s="110"/>
      <c r="C186" s="111"/>
      <c r="F186" s="111"/>
      <c r="G186" s="111"/>
      <c r="H186" s="111"/>
      <c r="I186" s="111"/>
      <c r="J186" s="111"/>
      <c r="L186" s="111"/>
      <c r="M186" s="111"/>
      <c r="O186" s="111"/>
      <c r="P186" s="111"/>
      <c r="Q186" s="111"/>
      <c r="R186" s="111"/>
      <c r="S186" s="111"/>
      <c r="U186" s="111"/>
      <c r="V186" s="111"/>
      <c r="X186" s="111"/>
      <c r="Y186" s="111"/>
      <c r="AA186" s="111"/>
      <c r="AB186" s="111"/>
      <c r="AC186" s="111"/>
      <c r="AD186" s="111"/>
      <c r="AF186" s="111"/>
      <c r="AG186" s="111"/>
      <c r="AH186" s="111"/>
    </row>
    <row r="187" spans="1:34" s="94" customFormat="1" ht="15.75">
      <c r="A187" s="109"/>
      <c r="B187" s="110"/>
      <c r="C187" s="111"/>
      <c r="F187" s="111"/>
      <c r="G187" s="111"/>
      <c r="H187" s="111"/>
      <c r="I187" s="111"/>
      <c r="J187" s="111"/>
      <c r="L187" s="111"/>
      <c r="M187" s="111"/>
      <c r="O187" s="111"/>
      <c r="P187" s="111"/>
      <c r="Q187" s="111"/>
      <c r="R187" s="111"/>
      <c r="S187" s="111"/>
      <c r="U187" s="111"/>
      <c r="V187" s="111"/>
      <c r="X187" s="111"/>
      <c r="Y187" s="111"/>
      <c r="AA187" s="111"/>
      <c r="AB187" s="111"/>
      <c r="AC187" s="111"/>
      <c r="AD187" s="111"/>
      <c r="AF187" s="111"/>
      <c r="AG187" s="111"/>
      <c r="AH187" s="111"/>
    </row>
    <row r="188" spans="1:34" s="94" customFormat="1" ht="15.75">
      <c r="A188" s="109"/>
      <c r="B188" s="110"/>
      <c r="C188" s="111"/>
      <c r="F188" s="111"/>
      <c r="G188" s="111"/>
      <c r="H188" s="111"/>
      <c r="I188" s="111"/>
      <c r="J188" s="111"/>
      <c r="L188" s="111"/>
      <c r="M188" s="111"/>
      <c r="O188" s="111"/>
      <c r="P188" s="111"/>
      <c r="Q188" s="111"/>
      <c r="R188" s="111"/>
      <c r="S188" s="111"/>
      <c r="U188" s="111"/>
      <c r="V188" s="111"/>
      <c r="X188" s="111"/>
      <c r="Y188" s="111"/>
      <c r="AA188" s="111"/>
      <c r="AB188" s="111"/>
      <c r="AC188" s="111"/>
      <c r="AD188" s="111"/>
      <c r="AF188" s="111"/>
      <c r="AG188" s="111"/>
      <c r="AH188" s="111"/>
    </row>
    <row r="189" spans="1:34" s="94" customFormat="1" ht="15.75">
      <c r="A189" s="109"/>
      <c r="B189" s="110"/>
      <c r="C189" s="111"/>
      <c r="F189" s="111"/>
      <c r="G189" s="111"/>
      <c r="H189" s="111"/>
      <c r="I189" s="111"/>
      <c r="J189" s="111"/>
      <c r="L189" s="111"/>
      <c r="M189" s="111"/>
      <c r="O189" s="111"/>
      <c r="P189" s="111"/>
      <c r="Q189" s="111"/>
      <c r="R189" s="111"/>
      <c r="S189" s="111"/>
      <c r="U189" s="111"/>
      <c r="V189" s="111"/>
      <c r="X189" s="111"/>
      <c r="Y189" s="111"/>
      <c r="AA189" s="111"/>
      <c r="AB189" s="111"/>
      <c r="AC189" s="111"/>
      <c r="AD189" s="111"/>
      <c r="AF189" s="111"/>
      <c r="AG189" s="111"/>
      <c r="AH189" s="111"/>
    </row>
    <row r="190" spans="1:34" s="94" customFormat="1" ht="15.75">
      <c r="A190" s="109"/>
      <c r="B190" s="110"/>
      <c r="C190" s="111"/>
      <c r="F190" s="111"/>
      <c r="G190" s="111"/>
      <c r="H190" s="111"/>
      <c r="I190" s="111"/>
      <c r="J190" s="111"/>
      <c r="L190" s="111"/>
      <c r="M190" s="111"/>
      <c r="O190" s="111"/>
      <c r="P190" s="111"/>
      <c r="Q190" s="111"/>
      <c r="R190" s="111"/>
      <c r="S190" s="111"/>
      <c r="U190" s="111"/>
      <c r="V190" s="111"/>
      <c r="X190" s="111"/>
      <c r="Y190" s="111"/>
      <c r="AA190" s="111"/>
      <c r="AB190" s="111"/>
      <c r="AC190" s="111"/>
      <c r="AD190" s="111"/>
      <c r="AF190" s="111"/>
      <c r="AG190" s="111"/>
      <c r="AH190" s="111"/>
    </row>
    <row r="191" spans="1:34" s="94" customFormat="1" ht="15.75">
      <c r="A191" s="109"/>
      <c r="B191" s="110"/>
      <c r="C191" s="111"/>
      <c r="F191" s="111"/>
      <c r="G191" s="111"/>
      <c r="H191" s="111"/>
      <c r="I191" s="111"/>
      <c r="J191" s="111"/>
      <c r="L191" s="111"/>
      <c r="M191" s="111"/>
      <c r="O191" s="111"/>
      <c r="P191" s="111"/>
      <c r="Q191" s="111"/>
      <c r="R191" s="111"/>
      <c r="S191" s="111"/>
      <c r="U191" s="111"/>
      <c r="V191" s="111"/>
      <c r="X191" s="111"/>
      <c r="Y191" s="111"/>
      <c r="AA191" s="111"/>
      <c r="AB191" s="111"/>
      <c r="AC191" s="111"/>
      <c r="AD191" s="111"/>
      <c r="AF191" s="111"/>
      <c r="AG191" s="111"/>
      <c r="AH191" s="111"/>
    </row>
  </sheetData>
  <sheetProtection sheet="1" formatCells="0" formatColumns="0" formatRows="0"/>
  <mergeCells count="32">
    <mergeCell ref="Z6:AB6"/>
    <mergeCell ref="B2:V3"/>
    <mergeCell ref="B4:V4"/>
    <mergeCell ref="Q6:S6"/>
    <mergeCell ref="N6:P6"/>
    <mergeCell ref="T6:V6"/>
    <mergeCell ref="H6:J6"/>
    <mergeCell ref="K6:M6"/>
    <mergeCell ref="A6:A7"/>
    <mergeCell ref="B6:B7"/>
    <mergeCell ref="C6:D7"/>
    <mergeCell ref="E6:G6"/>
    <mergeCell ref="C8:D8"/>
    <mergeCell ref="C9:D9"/>
    <mergeCell ref="C10:D10"/>
    <mergeCell ref="C12:D12"/>
    <mergeCell ref="C13:D13"/>
    <mergeCell ref="C19:D19"/>
    <mergeCell ref="C22:D22"/>
    <mergeCell ref="A9:A25"/>
    <mergeCell ref="C21:D21"/>
    <mergeCell ref="C15:D15"/>
    <mergeCell ref="C24:D24"/>
    <mergeCell ref="C25:D25"/>
    <mergeCell ref="C18:D18"/>
    <mergeCell ref="C23:D23"/>
    <mergeCell ref="C11:D11"/>
    <mergeCell ref="C17:D17"/>
    <mergeCell ref="W6:Y6"/>
    <mergeCell ref="C16:D16"/>
    <mergeCell ref="C14:D14"/>
    <mergeCell ref="C20:D20"/>
  </mergeCells>
  <printOptions/>
  <pageMargins left="0.5905511811023623" right="0.3937007874015748" top="0.3937007874015748" bottom="0.3937007874015748" header="0.5118110236220472" footer="0.5118110236220472"/>
  <pageSetup fitToHeight="0" fitToWidth="2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7"/>
  <sheetViews>
    <sheetView zoomScale="89" zoomScaleNormal="89" zoomScalePageLayoutView="0" workbookViewId="0" topLeftCell="A1">
      <selection activeCell="H137" sqref="H137"/>
    </sheetView>
  </sheetViews>
  <sheetFormatPr defaultColWidth="9.00390625" defaultRowHeight="12.75" outlineLevelRow="1" outlineLevelCol="1"/>
  <cols>
    <col min="1" max="1" width="12.75390625" style="4" customWidth="1"/>
    <col min="2" max="2" width="72.25390625" style="4" customWidth="1"/>
    <col min="3" max="4" width="20.75390625" style="18" customWidth="1"/>
    <col min="5" max="5" width="13.25390625" style="4" hidden="1" customWidth="1" outlineLevel="1"/>
    <col min="6" max="6" width="9.125" style="4" customWidth="1" collapsed="1"/>
    <col min="7" max="16384" width="9.125" style="4" customWidth="1"/>
  </cols>
  <sheetData>
    <row r="1" spans="1:4" ht="18.75">
      <c r="A1" s="43" t="s">
        <v>54</v>
      </c>
      <c r="B1" s="43"/>
      <c r="C1" s="43"/>
      <c r="D1" s="43"/>
    </row>
    <row r="2" spans="1:4" ht="18.75">
      <c r="A2" s="43" t="str">
        <f>ДНЗ!B4</f>
        <v>за 2020 р.</v>
      </c>
      <c r="B2" s="43"/>
      <c r="C2" s="43"/>
      <c r="D2" s="43"/>
    </row>
    <row r="3" ht="18.75">
      <c r="D3" s="18" t="s">
        <v>55</v>
      </c>
    </row>
    <row r="4" spans="1:15" ht="51" customHeight="1">
      <c r="A4" s="1">
        <v>2210</v>
      </c>
      <c r="B4" s="44" t="s">
        <v>2</v>
      </c>
      <c r="C4" s="44"/>
      <c r="D4" s="2">
        <f>SUM(D6:D52)</f>
        <v>188695.74</v>
      </c>
      <c r="E4" s="23"/>
      <c r="F4" s="3"/>
      <c r="G4" s="3"/>
      <c r="I4" s="3"/>
      <c r="J4" s="3"/>
      <c r="K4" s="3"/>
      <c r="M4" s="3"/>
      <c r="N4" s="3"/>
      <c r="O4" s="3"/>
    </row>
    <row r="5" spans="1:15" ht="18.75" hidden="1" outlineLevel="1">
      <c r="A5" s="5"/>
      <c r="B5" s="5"/>
      <c r="C5" s="6"/>
      <c r="D5" s="6">
        <f>ДНЗ!I11</f>
        <v>188695.74</v>
      </c>
      <c r="E5" s="3" t="b">
        <f>D5=D4</f>
        <v>1</v>
      </c>
      <c r="F5" s="3"/>
      <c r="G5" s="3"/>
      <c r="I5" s="3"/>
      <c r="J5" s="3"/>
      <c r="K5" s="3"/>
      <c r="M5" s="3"/>
      <c r="N5" s="3"/>
      <c r="O5" s="3"/>
    </row>
    <row r="6" spans="1:15" ht="18.75" collapsed="1">
      <c r="A6" s="7">
        <v>2210.1</v>
      </c>
      <c r="B6" s="45" t="s">
        <v>32</v>
      </c>
      <c r="C6" s="45"/>
      <c r="D6" s="8">
        <f>1700.3+470</f>
        <v>2170.3</v>
      </c>
      <c r="E6" s="3"/>
      <c r="F6" s="3"/>
      <c r="G6" s="3"/>
      <c r="I6" s="3"/>
      <c r="J6" s="3"/>
      <c r="K6" s="3"/>
      <c r="M6" s="3"/>
      <c r="N6" s="3"/>
      <c r="O6" s="3"/>
    </row>
    <row r="7" spans="1:15" ht="18.75">
      <c r="A7" s="7">
        <v>2210.2</v>
      </c>
      <c r="B7" s="45" t="s">
        <v>33</v>
      </c>
      <c r="C7" s="45"/>
      <c r="D7" s="8">
        <v>560.05</v>
      </c>
      <c r="E7" s="3"/>
      <c r="F7" s="3"/>
      <c r="G7" s="3"/>
      <c r="I7" s="3"/>
      <c r="J7" s="3"/>
      <c r="K7" s="3"/>
      <c r="M7" s="3"/>
      <c r="N7" s="3"/>
      <c r="O7" s="3"/>
    </row>
    <row r="8" spans="1:5" ht="18.75" hidden="1" outlineLevel="1">
      <c r="A8" s="9"/>
      <c r="B8" s="10"/>
      <c r="C8" s="11">
        <f>SUM(C9:C14)</f>
        <v>560.05</v>
      </c>
      <c r="D8" s="12"/>
      <c r="E8" s="13">
        <f>D7-C8</f>
        <v>0</v>
      </c>
    </row>
    <row r="9" spans="1:15" ht="18.75" collapsed="1">
      <c r="A9" s="7"/>
      <c r="B9" s="14" t="s">
        <v>62</v>
      </c>
      <c r="C9" s="12">
        <v>166.75</v>
      </c>
      <c r="D9" s="12"/>
      <c r="E9" s="3"/>
      <c r="F9" s="3"/>
      <c r="G9" s="3"/>
      <c r="I9" s="3"/>
      <c r="J9" s="3"/>
      <c r="K9" s="3"/>
      <c r="M9" s="3"/>
      <c r="N9" s="3"/>
      <c r="O9" s="3"/>
    </row>
    <row r="10" spans="1:15" ht="18.75">
      <c r="A10" s="7"/>
      <c r="B10" s="15" t="s">
        <v>72</v>
      </c>
      <c r="C10" s="12">
        <f>55.8</f>
        <v>55.8</v>
      </c>
      <c r="D10" s="12"/>
      <c r="E10" s="3"/>
      <c r="F10" s="3"/>
      <c r="G10" s="3"/>
      <c r="I10" s="3"/>
      <c r="J10" s="3"/>
      <c r="K10" s="3"/>
      <c r="M10" s="3"/>
      <c r="N10" s="3"/>
      <c r="O10" s="3"/>
    </row>
    <row r="11" spans="1:15" ht="18.75">
      <c r="A11" s="7"/>
      <c r="B11" s="14" t="s">
        <v>80</v>
      </c>
      <c r="C11" s="12">
        <v>337.5</v>
      </c>
      <c r="D11" s="12"/>
      <c r="E11" s="3"/>
      <c r="F11" s="3"/>
      <c r="G11" s="3"/>
      <c r="I11" s="3"/>
      <c r="J11" s="3"/>
      <c r="K11" s="3"/>
      <c r="M11" s="3"/>
      <c r="N11" s="3"/>
      <c r="O11" s="3"/>
    </row>
    <row r="12" spans="1:15" ht="18.75" hidden="1">
      <c r="A12" s="7"/>
      <c r="B12" s="14"/>
      <c r="C12" s="12"/>
      <c r="D12" s="12"/>
      <c r="E12" s="3"/>
      <c r="F12" s="3"/>
      <c r="G12" s="3"/>
      <c r="I12" s="3"/>
      <c r="J12" s="3"/>
      <c r="K12" s="3"/>
      <c r="M12" s="3"/>
      <c r="N12" s="3"/>
      <c r="O12" s="3"/>
    </row>
    <row r="13" spans="1:15" ht="18.75" hidden="1">
      <c r="A13" s="7"/>
      <c r="B13" s="15"/>
      <c r="C13" s="12"/>
      <c r="D13" s="12"/>
      <c r="E13" s="3"/>
      <c r="F13" s="3"/>
      <c r="G13" s="3"/>
      <c r="I13" s="3"/>
      <c r="J13" s="3"/>
      <c r="K13" s="3"/>
      <c r="M13" s="3"/>
      <c r="N13" s="3"/>
      <c r="O13" s="3"/>
    </row>
    <row r="14" spans="1:15" ht="18.75" hidden="1">
      <c r="A14" s="7"/>
      <c r="B14" s="16"/>
      <c r="C14" s="12"/>
      <c r="D14" s="12"/>
      <c r="E14" s="3"/>
      <c r="F14" s="3"/>
      <c r="G14" s="3"/>
      <c r="I14" s="3"/>
      <c r="J14" s="3"/>
      <c r="K14" s="3"/>
      <c r="M14" s="3"/>
      <c r="N14" s="3"/>
      <c r="O14" s="3"/>
    </row>
    <row r="15" spans="1:15" ht="18.75">
      <c r="A15" s="7">
        <v>2210.3</v>
      </c>
      <c r="B15" s="45" t="s">
        <v>50</v>
      </c>
      <c r="C15" s="45"/>
      <c r="D15" s="8">
        <f>2330.1+669.3+582</f>
        <v>3581.3999999999996</v>
      </c>
      <c r="E15" s="3"/>
      <c r="F15" s="3"/>
      <c r="G15" s="3"/>
      <c r="I15" s="3"/>
      <c r="J15" s="3"/>
      <c r="K15" s="3"/>
      <c r="M15" s="3"/>
      <c r="N15" s="3"/>
      <c r="O15" s="3"/>
    </row>
    <row r="16" spans="1:15" ht="18.75">
      <c r="A16" s="7">
        <v>2210.4</v>
      </c>
      <c r="B16" s="45" t="s">
        <v>49</v>
      </c>
      <c r="C16" s="45"/>
      <c r="D16" s="8">
        <v>1708.87</v>
      </c>
      <c r="E16" s="3"/>
      <c r="F16" s="3"/>
      <c r="G16" s="3"/>
      <c r="I16" s="3"/>
      <c r="J16" s="3"/>
      <c r="K16" s="3"/>
      <c r="M16" s="3"/>
      <c r="N16" s="3"/>
      <c r="O16" s="3"/>
    </row>
    <row r="17" spans="1:15" ht="18.75">
      <c r="A17" s="7">
        <v>2210.5</v>
      </c>
      <c r="B17" s="45" t="s">
        <v>34</v>
      </c>
      <c r="C17" s="45"/>
      <c r="D17" s="8">
        <f>24087+6461</f>
        <v>30548</v>
      </c>
      <c r="E17" s="3"/>
      <c r="F17" s="3"/>
      <c r="G17" s="3"/>
      <c r="I17" s="3"/>
      <c r="J17" s="3"/>
      <c r="K17" s="3"/>
      <c r="M17" s="3"/>
      <c r="N17" s="3"/>
      <c r="O17" s="3"/>
    </row>
    <row r="18" spans="1:5" ht="18.75" hidden="1" outlineLevel="1">
      <c r="A18" s="9"/>
      <c r="B18" s="10"/>
      <c r="C18" s="11">
        <f>SUM(C19:C37)</f>
        <v>30548</v>
      </c>
      <c r="D18" s="12"/>
      <c r="E18" s="13">
        <f>D17-C18</f>
        <v>0</v>
      </c>
    </row>
    <row r="19" spans="1:15" ht="18.75" collapsed="1">
      <c r="A19" s="7"/>
      <c r="B19" s="14" t="s">
        <v>89</v>
      </c>
      <c r="C19" s="12">
        <f>817+3832.5+495+495+2553+1512+300+404</f>
        <v>10408.5</v>
      </c>
      <c r="D19" s="12"/>
      <c r="E19" s="3"/>
      <c r="F19" s="3"/>
      <c r="G19" s="3"/>
      <c r="I19" s="3"/>
      <c r="J19" s="3"/>
      <c r="K19" s="3"/>
      <c r="M19" s="3"/>
      <c r="N19" s="3"/>
      <c r="O19" s="3"/>
    </row>
    <row r="20" spans="1:15" ht="18.75">
      <c r="A20" s="7"/>
      <c r="B20" s="14" t="s">
        <v>96</v>
      </c>
      <c r="C20" s="12">
        <f>3303+808</f>
        <v>4111</v>
      </c>
      <c r="D20" s="12"/>
      <c r="E20" s="3"/>
      <c r="F20" s="3"/>
      <c r="G20" s="3"/>
      <c r="I20" s="3"/>
      <c r="J20" s="3"/>
      <c r="K20" s="3"/>
      <c r="M20" s="3"/>
      <c r="N20" s="3"/>
      <c r="O20" s="3"/>
    </row>
    <row r="21" spans="1:15" ht="18.75">
      <c r="A21" s="7"/>
      <c r="B21" s="15" t="s">
        <v>73</v>
      </c>
      <c r="C21" s="12">
        <v>1540</v>
      </c>
      <c r="D21" s="12"/>
      <c r="E21" s="3"/>
      <c r="F21" s="3"/>
      <c r="G21" s="3"/>
      <c r="I21" s="3"/>
      <c r="J21" s="3"/>
      <c r="K21" s="3"/>
      <c r="M21" s="3"/>
      <c r="N21" s="3"/>
      <c r="O21" s="3"/>
    </row>
    <row r="22" spans="1:15" ht="18.75">
      <c r="A22" s="7"/>
      <c r="B22" s="15" t="s">
        <v>90</v>
      </c>
      <c r="C22" s="12">
        <f>1587.5+458+735</f>
        <v>2780.5</v>
      </c>
      <c r="D22" s="12"/>
      <c r="E22" s="3"/>
      <c r="F22" s="3"/>
      <c r="G22" s="3"/>
      <c r="I22" s="3"/>
      <c r="J22" s="3"/>
      <c r="K22" s="3"/>
      <c r="M22" s="3"/>
      <c r="N22" s="3"/>
      <c r="O22" s="3"/>
    </row>
    <row r="23" spans="1:15" ht="18.75">
      <c r="A23" s="7"/>
      <c r="B23" s="15" t="s">
        <v>86</v>
      </c>
      <c r="C23" s="12">
        <v>829</v>
      </c>
      <c r="D23" s="12"/>
      <c r="E23" s="3"/>
      <c r="F23" s="3"/>
      <c r="G23" s="3"/>
      <c r="I23" s="3"/>
      <c r="J23" s="3"/>
      <c r="K23" s="3"/>
      <c r="M23" s="3"/>
      <c r="N23" s="3"/>
      <c r="O23" s="3"/>
    </row>
    <row r="24" spans="1:15" ht="18.75">
      <c r="A24" s="7"/>
      <c r="B24" s="15" t="s">
        <v>97</v>
      </c>
      <c r="C24" s="12">
        <f>4800+5200</f>
        <v>10000</v>
      </c>
      <c r="D24" s="12"/>
      <c r="E24" s="3"/>
      <c r="F24" s="3"/>
      <c r="G24" s="3"/>
      <c r="I24" s="3"/>
      <c r="J24" s="3"/>
      <c r="K24" s="3"/>
      <c r="M24" s="3"/>
      <c r="N24" s="3"/>
      <c r="O24" s="3"/>
    </row>
    <row r="25" spans="1:15" ht="18.75">
      <c r="A25" s="7"/>
      <c r="B25" s="15" t="s">
        <v>98</v>
      </c>
      <c r="C25" s="12">
        <f>166+260+453</f>
        <v>879</v>
      </c>
      <c r="D25" s="12"/>
      <c r="E25" s="3"/>
      <c r="F25" s="3"/>
      <c r="G25" s="3"/>
      <c r="I25" s="3"/>
      <c r="J25" s="3"/>
      <c r="K25" s="3"/>
      <c r="M25" s="3"/>
      <c r="N25" s="3"/>
      <c r="O25" s="3"/>
    </row>
    <row r="26" spans="1:15" ht="18.75" hidden="1">
      <c r="A26" s="7"/>
      <c r="B26" s="15"/>
      <c r="C26" s="12"/>
      <c r="D26" s="12"/>
      <c r="E26" s="3"/>
      <c r="F26" s="3"/>
      <c r="G26" s="3"/>
      <c r="I26" s="3"/>
      <c r="J26" s="3"/>
      <c r="K26" s="3"/>
      <c r="M26" s="3"/>
      <c r="N26" s="3"/>
      <c r="O26" s="3"/>
    </row>
    <row r="27" spans="1:15" ht="18.75" hidden="1">
      <c r="A27" s="7"/>
      <c r="B27" s="15"/>
      <c r="C27" s="12"/>
      <c r="D27" s="12"/>
      <c r="E27" s="3"/>
      <c r="F27" s="3"/>
      <c r="G27" s="3"/>
      <c r="I27" s="3"/>
      <c r="J27" s="3"/>
      <c r="K27" s="3"/>
      <c r="M27" s="3"/>
      <c r="N27" s="3"/>
      <c r="O27" s="3"/>
    </row>
    <row r="28" spans="1:15" ht="18.75" hidden="1">
      <c r="A28" s="7"/>
      <c r="B28" s="15"/>
      <c r="C28" s="12"/>
      <c r="D28" s="12"/>
      <c r="E28" s="3"/>
      <c r="F28" s="3"/>
      <c r="G28" s="3"/>
      <c r="I28" s="3"/>
      <c r="J28" s="3"/>
      <c r="K28" s="3"/>
      <c r="M28" s="3"/>
      <c r="N28" s="3"/>
      <c r="O28" s="3"/>
    </row>
    <row r="29" spans="1:15" ht="18.75" hidden="1">
      <c r="A29" s="7"/>
      <c r="B29" s="15"/>
      <c r="C29" s="12"/>
      <c r="D29" s="12"/>
      <c r="E29" s="3"/>
      <c r="F29" s="3"/>
      <c r="G29" s="3"/>
      <c r="I29" s="3"/>
      <c r="J29" s="3"/>
      <c r="K29" s="3"/>
      <c r="M29" s="3"/>
      <c r="N29" s="3"/>
      <c r="O29" s="3"/>
    </row>
    <row r="30" spans="1:15" ht="18.75" hidden="1">
      <c r="A30" s="7"/>
      <c r="B30" s="15"/>
      <c r="C30" s="12"/>
      <c r="D30" s="12"/>
      <c r="E30" s="3"/>
      <c r="F30" s="3"/>
      <c r="G30" s="3"/>
      <c r="I30" s="3"/>
      <c r="J30" s="3"/>
      <c r="K30" s="3"/>
      <c r="M30" s="3"/>
      <c r="N30" s="3"/>
      <c r="O30" s="3"/>
    </row>
    <row r="31" spans="1:15" ht="18.75" hidden="1">
      <c r="A31" s="7"/>
      <c r="B31" s="15"/>
      <c r="C31" s="12"/>
      <c r="D31" s="12"/>
      <c r="E31" s="3"/>
      <c r="F31" s="3"/>
      <c r="G31" s="3"/>
      <c r="I31" s="3"/>
      <c r="J31" s="3"/>
      <c r="K31" s="3"/>
      <c r="M31" s="3"/>
      <c r="N31" s="3"/>
      <c r="O31" s="3"/>
    </row>
    <row r="32" spans="1:15" ht="18.75" hidden="1">
      <c r="A32" s="7"/>
      <c r="B32" s="15"/>
      <c r="C32" s="12"/>
      <c r="D32" s="12"/>
      <c r="E32" s="3"/>
      <c r="F32" s="3"/>
      <c r="G32" s="3"/>
      <c r="I32" s="3"/>
      <c r="J32" s="3"/>
      <c r="K32" s="3"/>
      <c r="M32" s="3"/>
      <c r="N32" s="3"/>
      <c r="O32" s="3"/>
    </row>
    <row r="33" spans="1:15" ht="18.75" hidden="1">
      <c r="A33" s="7"/>
      <c r="B33" s="15"/>
      <c r="C33" s="12"/>
      <c r="D33" s="12"/>
      <c r="E33" s="3"/>
      <c r="F33" s="3"/>
      <c r="G33" s="3"/>
      <c r="I33" s="3"/>
      <c r="J33" s="3"/>
      <c r="K33" s="3"/>
      <c r="M33" s="3"/>
      <c r="N33" s="3"/>
      <c r="O33" s="3"/>
    </row>
    <row r="34" spans="1:15" ht="18.75" hidden="1">
      <c r="A34" s="7"/>
      <c r="B34" s="15"/>
      <c r="C34" s="12"/>
      <c r="D34" s="12"/>
      <c r="E34" s="3"/>
      <c r="F34" s="3"/>
      <c r="G34" s="3"/>
      <c r="I34" s="3"/>
      <c r="J34" s="3"/>
      <c r="K34" s="3"/>
      <c r="M34" s="3"/>
      <c r="N34" s="3"/>
      <c r="O34" s="3"/>
    </row>
    <row r="35" spans="1:15" ht="18.75" hidden="1">
      <c r="A35" s="7"/>
      <c r="B35" s="15"/>
      <c r="C35" s="12"/>
      <c r="D35" s="12"/>
      <c r="E35" s="3"/>
      <c r="F35" s="3"/>
      <c r="G35" s="3"/>
      <c r="I35" s="3"/>
      <c r="J35" s="3"/>
      <c r="K35" s="3"/>
      <c r="M35" s="3"/>
      <c r="N35" s="3"/>
      <c r="O35" s="3"/>
    </row>
    <row r="36" spans="1:15" ht="18.75" hidden="1">
      <c r="A36" s="7"/>
      <c r="B36" s="15"/>
      <c r="C36" s="12"/>
      <c r="D36" s="12"/>
      <c r="E36" s="3"/>
      <c r="F36" s="3"/>
      <c r="G36" s="3"/>
      <c r="I36" s="3"/>
      <c r="J36" s="3"/>
      <c r="K36" s="3"/>
      <c r="M36" s="3"/>
      <c r="N36" s="3"/>
      <c r="O36" s="3"/>
    </row>
    <row r="37" spans="1:15" ht="18.75" hidden="1">
      <c r="A37" s="7"/>
      <c r="B37" s="16"/>
      <c r="C37" s="12"/>
      <c r="D37" s="12"/>
      <c r="E37" s="3"/>
      <c r="F37" s="3"/>
      <c r="G37" s="3"/>
      <c r="I37" s="3"/>
      <c r="J37" s="3"/>
      <c r="K37" s="3"/>
      <c r="M37" s="3"/>
      <c r="N37" s="3"/>
      <c r="O37" s="3"/>
    </row>
    <row r="38" spans="1:15" ht="18.75">
      <c r="A38" s="7">
        <v>2210.6</v>
      </c>
      <c r="B38" s="45" t="s">
        <v>51</v>
      </c>
      <c r="C38" s="45"/>
      <c r="D38" s="8">
        <f>29452.37+206</f>
        <v>29658.37</v>
      </c>
      <c r="E38" s="3"/>
      <c r="F38" s="3"/>
      <c r="G38" s="3"/>
      <c r="I38" s="3"/>
      <c r="J38" s="3"/>
      <c r="K38" s="3"/>
      <c r="M38" s="3"/>
      <c r="N38" s="3"/>
      <c r="O38" s="3"/>
    </row>
    <row r="39" spans="1:15" ht="18.75">
      <c r="A39" s="7">
        <v>2210.7</v>
      </c>
      <c r="B39" s="45" t="s">
        <v>35</v>
      </c>
      <c r="C39" s="45"/>
      <c r="D39" s="8">
        <f>6200+10100+4600</f>
        <v>20900</v>
      </c>
      <c r="E39" s="3"/>
      <c r="F39" s="3"/>
      <c r="G39" s="3"/>
      <c r="I39" s="3"/>
      <c r="J39" s="3"/>
      <c r="K39" s="3"/>
      <c r="M39" s="3"/>
      <c r="N39" s="3"/>
      <c r="O39" s="3"/>
    </row>
    <row r="40" spans="1:5" ht="18.75" hidden="1" outlineLevel="1">
      <c r="A40" s="9"/>
      <c r="B40" s="10"/>
      <c r="C40" s="11">
        <f>SUM(C41:C44)</f>
        <v>20900</v>
      </c>
      <c r="D40" s="12"/>
      <c r="E40" s="13">
        <f>D39-C40</f>
        <v>0</v>
      </c>
    </row>
    <row r="41" spans="1:15" ht="18.75" collapsed="1">
      <c r="A41" s="7"/>
      <c r="B41" s="15" t="s">
        <v>75</v>
      </c>
      <c r="C41" s="12">
        <v>6200</v>
      </c>
      <c r="D41" s="12"/>
      <c r="E41" s="3"/>
      <c r="F41" s="3"/>
      <c r="G41" s="3"/>
      <c r="I41" s="3"/>
      <c r="J41" s="3"/>
      <c r="K41" s="3"/>
      <c r="M41" s="3"/>
      <c r="N41" s="3"/>
      <c r="O41" s="3"/>
    </row>
    <row r="42" spans="1:15" ht="18.75">
      <c r="A42" s="7"/>
      <c r="B42" s="15" t="s">
        <v>99</v>
      </c>
      <c r="C42" s="12">
        <v>2100</v>
      </c>
      <c r="D42" s="12"/>
      <c r="E42" s="3"/>
      <c r="F42" s="3"/>
      <c r="G42" s="3"/>
      <c r="I42" s="3"/>
      <c r="J42" s="3"/>
      <c r="K42" s="3"/>
      <c r="M42" s="3"/>
      <c r="N42" s="3"/>
      <c r="O42" s="3"/>
    </row>
    <row r="43" spans="1:15" ht="18.75">
      <c r="A43" s="7"/>
      <c r="B43" s="15" t="s">
        <v>100</v>
      </c>
      <c r="C43" s="12">
        <v>8000</v>
      </c>
      <c r="D43" s="12"/>
      <c r="E43" s="3"/>
      <c r="F43" s="3"/>
      <c r="G43" s="3"/>
      <c r="I43" s="3"/>
      <c r="J43" s="3"/>
      <c r="K43" s="3"/>
      <c r="M43" s="3"/>
      <c r="N43" s="3"/>
      <c r="O43" s="3"/>
    </row>
    <row r="44" spans="1:15" ht="18.75">
      <c r="A44" s="7"/>
      <c r="B44" s="15" t="s">
        <v>101</v>
      </c>
      <c r="C44" s="12">
        <v>4600</v>
      </c>
      <c r="D44" s="12"/>
      <c r="E44" s="3"/>
      <c r="F44" s="3"/>
      <c r="G44" s="3"/>
      <c r="I44" s="3"/>
      <c r="J44" s="3"/>
      <c r="K44" s="3"/>
      <c r="M44" s="3"/>
      <c r="N44" s="3"/>
      <c r="O44" s="3"/>
    </row>
    <row r="45" spans="1:15" ht="18.75">
      <c r="A45" s="7">
        <v>2210.8</v>
      </c>
      <c r="B45" s="45" t="s">
        <v>36</v>
      </c>
      <c r="C45" s="45"/>
      <c r="D45" s="8">
        <v>1376.4</v>
      </c>
      <c r="E45" s="3"/>
      <c r="F45" s="3"/>
      <c r="G45" s="3"/>
      <c r="I45" s="3"/>
      <c r="J45" s="3"/>
      <c r="K45" s="3"/>
      <c r="M45" s="3"/>
      <c r="N45" s="3"/>
      <c r="O45" s="3"/>
    </row>
    <row r="46" spans="1:15" ht="18.75">
      <c r="A46" s="7">
        <v>2210.9</v>
      </c>
      <c r="B46" s="45" t="s">
        <v>37</v>
      </c>
      <c r="C46" s="45"/>
      <c r="D46" s="8">
        <v>400</v>
      </c>
      <c r="E46" s="3"/>
      <c r="F46" s="3"/>
      <c r="G46" s="3"/>
      <c r="I46" s="3"/>
      <c r="J46" s="3"/>
      <c r="K46" s="3"/>
      <c r="M46" s="3"/>
      <c r="N46" s="3"/>
      <c r="O46" s="3"/>
    </row>
    <row r="47" spans="1:5" ht="18.75" hidden="1" outlineLevel="1">
      <c r="A47" s="9"/>
      <c r="B47" s="10"/>
      <c r="C47" s="11">
        <f>SUM(C48:C51)</f>
        <v>400</v>
      </c>
      <c r="D47" s="12"/>
      <c r="E47" s="13">
        <f>D46-C47</f>
        <v>0</v>
      </c>
    </row>
    <row r="48" spans="1:15" ht="18.75" collapsed="1">
      <c r="A48" s="7"/>
      <c r="B48" s="15" t="s">
        <v>76</v>
      </c>
      <c r="C48" s="12">
        <v>400</v>
      </c>
      <c r="D48" s="12"/>
      <c r="E48" s="3"/>
      <c r="F48" s="3"/>
      <c r="G48" s="3"/>
      <c r="I48" s="3"/>
      <c r="J48" s="3"/>
      <c r="K48" s="3"/>
      <c r="M48" s="3"/>
      <c r="N48" s="3"/>
      <c r="O48" s="3"/>
    </row>
    <row r="49" spans="1:15" ht="18.75" hidden="1">
      <c r="A49" s="7"/>
      <c r="B49" s="15"/>
      <c r="C49" s="12"/>
      <c r="D49" s="12"/>
      <c r="E49" s="3"/>
      <c r="F49" s="3"/>
      <c r="G49" s="3"/>
      <c r="I49" s="3"/>
      <c r="J49" s="3"/>
      <c r="K49" s="3"/>
      <c r="M49" s="3"/>
      <c r="N49" s="3"/>
      <c r="O49" s="3"/>
    </row>
    <row r="50" spans="1:15" ht="18.75" hidden="1">
      <c r="A50" s="7"/>
      <c r="B50" s="15"/>
      <c r="C50" s="12"/>
      <c r="D50" s="12"/>
      <c r="E50" s="3"/>
      <c r="F50" s="3"/>
      <c r="G50" s="3"/>
      <c r="I50" s="3"/>
      <c r="J50" s="3"/>
      <c r="K50" s="3"/>
      <c r="M50" s="3"/>
      <c r="N50" s="3"/>
      <c r="O50" s="3"/>
    </row>
    <row r="51" spans="1:15" ht="18.75" hidden="1">
      <c r="A51" s="7"/>
      <c r="B51" s="16"/>
      <c r="C51" s="12"/>
      <c r="D51" s="12"/>
      <c r="E51" s="3"/>
      <c r="F51" s="3"/>
      <c r="G51" s="3"/>
      <c r="I51" s="3"/>
      <c r="J51" s="3"/>
      <c r="K51" s="3"/>
      <c r="M51" s="3"/>
      <c r="N51" s="3"/>
      <c r="O51" s="3"/>
    </row>
    <row r="52" spans="1:15" ht="18.75">
      <c r="A52" s="7">
        <v>2211.9</v>
      </c>
      <c r="B52" s="45" t="s">
        <v>38</v>
      </c>
      <c r="C52" s="45"/>
      <c r="D52" s="8">
        <f>91795.85+5996.5</f>
        <v>97792.35</v>
      </c>
      <c r="E52" s="3"/>
      <c r="F52" s="3"/>
      <c r="G52" s="3"/>
      <c r="I52" s="3"/>
      <c r="J52" s="3"/>
      <c r="K52" s="3"/>
      <c r="M52" s="3"/>
      <c r="N52" s="3"/>
      <c r="O52" s="3"/>
    </row>
    <row r="53" spans="1:5" ht="18.75" hidden="1" outlineLevel="1">
      <c r="A53" s="9"/>
      <c r="B53" s="10"/>
      <c r="C53" s="11">
        <f>SUM(C54:C74)</f>
        <v>97792.35</v>
      </c>
      <c r="D53" s="12"/>
      <c r="E53" s="13">
        <f>D52-C53</f>
        <v>0</v>
      </c>
    </row>
    <row r="54" spans="1:15" ht="18.75" collapsed="1">
      <c r="A54" s="7"/>
      <c r="B54" s="15" t="s">
        <v>63</v>
      </c>
      <c r="C54" s="12">
        <v>1182</v>
      </c>
      <c r="D54" s="12"/>
      <c r="E54" s="3"/>
      <c r="F54" s="3"/>
      <c r="G54" s="3"/>
      <c r="I54" s="3"/>
      <c r="J54" s="3"/>
      <c r="K54" s="3"/>
      <c r="M54" s="3"/>
      <c r="N54" s="3"/>
      <c r="O54" s="3"/>
    </row>
    <row r="55" spans="1:15" ht="18.75">
      <c r="A55" s="7"/>
      <c r="B55" s="15" t="s">
        <v>64</v>
      </c>
      <c r="C55" s="12">
        <v>6934</v>
      </c>
      <c r="D55" s="12"/>
      <c r="E55" s="3"/>
      <c r="F55" s="3"/>
      <c r="G55" s="3"/>
      <c r="I55" s="3"/>
      <c r="J55" s="3"/>
      <c r="K55" s="3"/>
      <c r="M55" s="3"/>
      <c r="N55" s="3"/>
      <c r="O55" s="3"/>
    </row>
    <row r="56" spans="1:15" ht="18.75">
      <c r="A56" s="7"/>
      <c r="B56" s="15" t="s">
        <v>65</v>
      </c>
      <c r="C56" s="12">
        <v>5790</v>
      </c>
      <c r="D56" s="12"/>
      <c r="E56" s="3"/>
      <c r="F56" s="3"/>
      <c r="G56" s="3"/>
      <c r="I56" s="3"/>
      <c r="J56" s="3"/>
      <c r="K56" s="3"/>
      <c r="M56" s="3"/>
      <c r="N56" s="3"/>
      <c r="O56" s="3"/>
    </row>
    <row r="57" spans="1:15" ht="18.75">
      <c r="A57" s="7"/>
      <c r="B57" s="15" t="s">
        <v>66</v>
      </c>
      <c r="C57" s="12">
        <v>218</v>
      </c>
      <c r="D57" s="12"/>
      <c r="E57" s="3"/>
      <c r="F57" s="3"/>
      <c r="G57" s="3"/>
      <c r="I57" s="3"/>
      <c r="J57" s="3"/>
      <c r="K57" s="3"/>
      <c r="M57" s="3"/>
      <c r="N57" s="3"/>
      <c r="O57" s="3"/>
    </row>
    <row r="58" spans="1:15" ht="18.75">
      <c r="A58" s="7"/>
      <c r="B58" s="15" t="s">
        <v>67</v>
      </c>
      <c r="C58" s="12">
        <v>5240</v>
      </c>
      <c r="D58" s="12"/>
      <c r="E58" s="3"/>
      <c r="F58" s="3"/>
      <c r="G58" s="3"/>
      <c r="I58" s="3"/>
      <c r="J58" s="3"/>
      <c r="K58" s="3"/>
      <c r="M58" s="3"/>
      <c r="N58" s="3"/>
      <c r="O58" s="3"/>
    </row>
    <row r="59" spans="1:15" ht="18.75">
      <c r="A59" s="7"/>
      <c r="B59" s="15" t="s">
        <v>68</v>
      </c>
      <c r="C59" s="12">
        <v>4297</v>
      </c>
      <c r="D59" s="12"/>
      <c r="E59" s="3"/>
      <c r="F59" s="3"/>
      <c r="G59" s="3"/>
      <c r="I59" s="3"/>
      <c r="J59" s="3"/>
      <c r="K59" s="3"/>
      <c r="M59" s="3"/>
      <c r="N59" s="3"/>
      <c r="O59" s="3"/>
    </row>
    <row r="60" spans="1:15" ht="18.75">
      <c r="A60" s="7"/>
      <c r="B60" s="15" t="s">
        <v>69</v>
      </c>
      <c r="C60" s="12">
        <v>1900</v>
      </c>
      <c r="D60" s="12"/>
      <c r="E60" s="3"/>
      <c r="F60" s="3"/>
      <c r="G60" s="3"/>
      <c r="I60" s="3"/>
      <c r="J60" s="3"/>
      <c r="K60" s="3"/>
      <c r="M60" s="3"/>
      <c r="N60" s="3"/>
      <c r="O60" s="3"/>
    </row>
    <row r="61" spans="1:15" ht="18.75">
      <c r="A61" s="7"/>
      <c r="B61" s="15" t="s">
        <v>70</v>
      </c>
      <c r="C61" s="12">
        <v>2660</v>
      </c>
      <c r="D61" s="12"/>
      <c r="E61" s="3"/>
      <c r="F61" s="3"/>
      <c r="G61" s="3"/>
      <c r="I61" s="3"/>
      <c r="J61" s="3"/>
      <c r="K61" s="3"/>
      <c r="M61" s="3"/>
      <c r="N61" s="3"/>
      <c r="O61" s="3"/>
    </row>
    <row r="62" spans="1:15" ht="18.75">
      <c r="A62" s="7"/>
      <c r="B62" s="15" t="s">
        <v>71</v>
      </c>
      <c r="C62" s="12">
        <v>430</v>
      </c>
      <c r="D62" s="12"/>
      <c r="E62" s="3"/>
      <c r="F62" s="3"/>
      <c r="G62" s="3"/>
      <c r="I62" s="3"/>
      <c r="J62" s="3"/>
      <c r="K62" s="3"/>
      <c r="M62" s="3"/>
      <c r="N62" s="3"/>
      <c r="O62" s="3"/>
    </row>
    <row r="63" spans="1:15" ht="18.75">
      <c r="A63" s="7"/>
      <c r="B63" s="15" t="s">
        <v>102</v>
      </c>
      <c r="C63" s="12">
        <f>4993+5996.5</f>
        <v>10989.5</v>
      </c>
      <c r="D63" s="12"/>
      <c r="E63" s="3"/>
      <c r="F63" s="3"/>
      <c r="G63" s="3"/>
      <c r="I63" s="3"/>
      <c r="J63" s="3"/>
      <c r="K63" s="3"/>
      <c r="M63" s="3"/>
      <c r="N63" s="3"/>
      <c r="O63" s="3"/>
    </row>
    <row r="64" spans="1:15" ht="37.5">
      <c r="A64" s="7"/>
      <c r="B64" s="14" t="s">
        <v>87</v>
      </c>
      <c r="C64" s="12">
        <f>7349+16486.5+17314.2+5945.9</f>
        <v>47095.6</v>
      </c>
      <c r="D64" s="12"/>
      <c r="E64" s="3"/>
      <c r="F64" s="3"/>
      <c r="G64" s="3"/>
      <c r="I64" s="3"/>
      <c r="J64" s="3"/>
      <c r="K64" s="3"/>
      <c r="M64" s="3"/>
      <c r="N64" s="3"/>
      <c r="O64" s="3"/>
    </row>
    <row r="65" spans="1:15" ht="18.75">
      <c r="A65" s="7"/>
      <c r="B65" s="15" t="s">
        <v>78</v>
      </c>
      <c r="C65" s="12">
        <v>2660.6</v>
      </c>
      <c r="D65" s="12"/>
      <c r="E65" s="3"/>
      <c r="F65" s="3"/>
      <c r="G65" s="3"/>
      <c r="I65" s="3"/>
      <c r="J65" s="3"/>
      <c r="K65" s="3"/>
      <c r="M65" s="3"/>
      <c r="N65" s="3"/>
      <c r="O65" s="3"/>
    </row>
    <row r="66" spans="1:15" ht="18.75">
      <c r="A66" s="7"/>
      <c r="B66" s="15" t="s">
        <v>79</v>
      </c>
      <c r="C66" s="12">
        <v>4129.65</v>
      </c>
      <c r="D66" s="12"/>
      <c r="E66" s="3"/>
      <c r="F66" s="3"/>
      <c r="G66" s="3"/>
      <c r="I66" s="3"/>
      <c r="J66" s="3"/>
      <c r="K66" s="3"/>
      <c r="M66" s="3"/>
      <c r="N66" s="3"/>
      <c r="O66" s="3"/>
    </row>
    <row r="67" spans="1:15" ht="18.75">
      <c r="A67" s="7"/>
      <c r="B67" s="15" t="s">
        <v>81</v>
      </c>
      <c r="C67" s="12">
        <v>2244</v>
      </c>
      <c r="D67" s="12"/>
      <c r="E67" s="3"/>
      <c r="F67" s="3"/>
      <c r="G67" s="3"/>
      <c r="I67" s="3"/>
      <c r="J67" s="3"/>
      <c r="K67" s="3"/>
      <c r="M67" s="3"/>
      <c r="N67" s="3"/>
      <c r="O67" s="3"/>
    </row>
    <row r="68" spans="1:15" ht="18.75">
      <c r="A68" s="7"/>
      <c r="B68" s="15" t="s">
        <v>82</v>
      </c>
      <c r="C68" s="12">
        <v>550</v>
      </c>
      <c r="D68" s="12"/>
      <c r="E68" s="3"/>
      <c r="F68" s="3"/>
      <c r="G68" s="3"/>
      <c r="I68" s="3"/>
      <c r="J68" s="3"/>
      <c r="K68" s="3"/>
      <c r="M68" s="3"/>
      <c r="N68" s="3"/>
      <c r="O68" s="3"/>
    </row>
    <row r="69" spans="1:15" ht="18.75">
      <c r="A69" s="7"/>
      <c r="B69" s="15" t="s">
        <v>88</v>
      </c>
      <c r="C69" s="12">
        <v>780</v>
      </c>
      <c r="D69" s="12"/>
      <c r="E69" s="3"/>
      <c r="F69" s="3"/>
      <c r="G69" s="3"/>
      <c r="I69" s="3"/>
      <c r="J69" s="3"/>
      <c r="K69" s="3"/>
      <c r="M69" s="3"/>
      <c r="N69" s="3"/>
      <c r="O69" s="3"/>
    </row>
    <row r="70" spans="1:15" ht="18.75">
      <c r="A70" s="7"/>
      <c r="B70" s="15" t="s">
        <v>91</v>
      </c>
      <c r="C70" s="12">
        <v>692</v>
      </c>
      <c r="D70" s="12"/>
      <c r="E70" s="3"/>
      <c r="F70" s="3"/>
      <c r="G70" s="3"/>
      <c r="I70" s="3"/>
      <c r="J70" s="3"/>
      <c r="K70" s="3"/>
      <c r="M70" s="3"/>
      <c r="N70" s="3"/>
      <c r="O70" s="3"/>
    </row>
    <row r="71" spans="1:15" ht="18.75" hidden="1">
      <c r="A71" s="7"/>
      <c r="B71" s="15"/>
      <c r="C71" s="12"/>
      <c r="D71" s="12"/>
      <c r="E71" s="3"/>
      <c r="F71" s="3"/>
      <c r="G71" s="3"/>
      <c r="I71" s="3"/>
      <c r="J71" s="3"/>
      <c r="K71" s="3"/>
      <c r="M71" s="3"/>
      <c r="N71" s="3"/>
      <c r="O71" s="3"/>
    </row>
    <row r="72" spans="1:15" ht="18.75" hidden="1">
      <c r="A72" s="7"/>
      <c r="B72" s="15"/>
      <c r="C72" s="12"/>
      <c r="D72" s="12"/>
      <c r="E72" s="3"/>
      <c r="F72" s="3"/>
      <c r="G72" s="3"/>
      <c r="I72" s="3"/>
      <c r="J72" s="3"/>
      <c r="K72" s="3"/>
      <c r="M72" s="3"/>
      <c r="N72" s="3"/>
      <c r="O72" s="3"/>
    </row>
    <row r="73" spans="1:15" ht="18.75" hidden="1">
      <c r="A73" s="7"/>
      <c r="B73" s="15"/>
      <c r="C73" s="12"/>
      <c r="D73" s="12"/>
      <c r="E73" s="3"/>
      <c r="F73" s="3"/>
      <c r="G73" s="3"/>
      <c r="I73" s="3"/>
      <c r="J73" s="3"/>
      <c r="K73" s="3"/>
      <c r="M73" s="3"/>
      <c r="N73" s="3"/>
      <c r="O73" s="3"/>
    </row>
    <row r="74" spans="1:15" ht="18.75" hidden="1" outlineLevel="1">
      <c r="A74" s="3"/>
      <c r="B74" s="17"/>
      <c r="D74" s="18" t="b">
        <f>D4=D5</f>
        <v>1</v>
      </c>
      <c r="E74" s="3"/>
      <c r="F74" s="3"/>
      <c r="G74" s="3"/>
      <c r="I74" s="3"/>
      <c r="J74" s="3"/>
      <c r="K74" s="3"/>
      <c r="M74" s="3"/>
      <c r="N74" s="3"/>
      <c r="O74" s="3"/>
    </row>
    <row r="75" spans="1:15" ht="18.75" collapsed="1">
      <c r="A75" s="3"/>
      <c r="B75" s="17"/>
      <c r="E75" s="3"/>
      <c r="F75" s="3"/>
      <c r="G75" s="3"/>
      <c r="I75" s="3"/>
      <c r="J75" s="3"/>
      <c r="K75" s="3"/>
      <c r="M75" s="3"/>
      <c r="N75" s="3"/>
      <c r="O75" s="3"/>
    </row>
    <row r="76" spans="1:15" ht="18.75">
      <c r="A76" s="3"/>
      <c r="B76" s="3"/>
      <c r="E76" s="3"/>
      <c r="F76" s="3"/>
      <c r="G76" s="3"/>
      <c r="I76" s="3"/>
      <c r="J76" s="3"/>
      <c r="K76" s="3"/>
      <c r="M76" s="3"/>
      <c r="N76" s="3"/>
      <c r="O76" s="3"/>
    </row>
    <row r="77" ht="14.25" customHeight="1"/>
    <row r="78" spans="1:15" ht="39.75" customHeight="1">
      <c r="A78" s="1">
        <v>2240</v>
      </c>
      <c r="B78" s="44" t="s">
        <v>4</v>
      </c>
      <c r="C78" s="44"/>
      <c r="D78" s="2">
        <f>SUM(D80:D111)</f>
        <v>70446.72</v>
      </c>
      <c r="E78" s="3"/>
      <c r="F78" s="3"/>
      <c r="G78" s="3"/>
      <c r="I78" s="3"/>
      <c r="J78" s="3"/>
      <c r="K78" s="3"/>
      <c r="M78" s="3"/>
      <c r="N78" s="3"/>
      <c r="O78" s="3"/>
    </row>
    <row r="79" spans="1:5" ht="18.75" hidden="1" outlineLevel="1">
      <c r="A79" s="19">
        <v>2240</v>
      </c>
      <c r="B79" s="19"/>
      <c r="C79" s="6"/>
      <c r="D79" s="6">
        <f>ДНЗ!I13</f>
        <v>70446.72</v>
      </c>
      <c r="E79" s="3" t="b">
        <f>D79=D78</f>
        <v>1</v>
      </c>
    </row>
    <row r="80" spans="1:4" ht="18.75" collapsed="1">
      <c r="A80" s="9">
        <v>2240.1</v>
      </c>
      <c r="B80" s="45" t="s">
        <v>27</v>
      </c>
      <c r="C80" s="45"/>
      <c r="D80" s="8">
        <f>28611+3952+224</f>
        <v>32787</v>
      </c>
    </row>
    <row r="81" spans="1:4" ht="18.75" hidden="1">
      <c r="A81" s="9">
        <v>2240.2</v>
      </c>
      <c r="B81" s="46" t="s">
        <v>28</v>
      </c>
      <c r="C81" s="47"/>
      <c r="D81" s="8"/>
    </row>
    <row r="82" spans="1:4" ht="18.75" customHeight="1" hidden="1">
      <c r="A82" s="9">
        <v>2240.3</v>
      </c>
      <c r="B82" s="46" t="s">
        <v>39</v>
      </c>
      <c r="C82" s="47"/>
      <c r="D82" s="8"/>
    </row>
    <row r="83" spans="1:5" ht="18.75" hidden="1" outlineLevel="1">
      <c r="A83" s="9"/>
      <c r="B83" s="10"/>
      <c r="C83" s="11">
        <f>SUM(C84:C88)</f>
        <v>0</v>
      </c>
      <c r="D83" s="12"/>
      <c r="E83" s="13">
        <f>D82-C83</f>
        <v>0</v>
      </c>
    </row>
    <row r="84" spans="1:4" ht="18.75" hidden="1" collapsed="1">
      <c r="A84" s="9"/>
      <c r="B84" s="15"/>
      <c r="C84" s="12"/>
      <c r="D84" s="12"/>
    </row>
    <row r="85" spans="1:4" ht="18.75" hidden="1">
      <c r="A85" s="9"/>
      <c r="B85" s="15"/>
      <c r="C85" s="12"/>
      <c r="D85" s="12"/>
    </row>
    <row r="86" spans="1:4" ht="18.75" hidden="1">
      <c r="A86" s="9"/>
      <c r="B86" s="15"/>
      <c r="C86" s="12"/>
      <c r="D86" s="12"/>
    </row>
    <row r="87" spans="1:4" ht="18.75" hidden="1">
      <c r="A87" s="9"/>
      <c r="B87" s="15"/>
      <c r="C87" s="12"/>
      <c r="D87" s="12"/>
    </row>
    <row r="88" spans="1:4" ht="18.75" hidden="1">
      <c r="A88" s="9"/>
      <c r="B88" s="9"/>
      <c r="C88" s="12"/>
      <c r="D88" s="12"/>
    </row>
    <row r="89" spans="1:4" ht="18.75" hidden="1">
      <c r="A89" s="9">
        <v>2240.4</v>
      </c>
      <c r="B89" s="46" t="s">
        <v>40</v>
      </c>
      <c r="C89" s="47"/>
      <c r="D89" s="8"/>
    </row>
    <row r="90" spans="1:4" ht="18.75">
      <c r="A90" s="9">
        <v>2240.5</v>
      </c>
      <c r="B90" s="46" t="s">
        <v>29</v>
      </c>
      <c r="C90" s="47"/>
      <c r="D90" s="8">
        <f>5021+1405+10965.1</f>
        <v>17391.1</v>
      </c>
    </row>
    <row r="91" spans="1:5" ht="18.75" hidden="1" outlineLevel="1">
      <c r="A91" s="9"/>
      <c r="B91" s="10"/>
      <c r="C91" s="11">
        <f>SUM(C92:C99)</f>
        <v>17391.1</v>
      </c>
      <c r="D91" s="12"/>
      <c r="E91" s="13">
        <f>D90-C91</f>
        <v>0</v>
      </c>
    </row>
    <row r="92" spans="1:4" ht="17.25" customHeight="1" collapsed="1">
      <c r="A92" s="9"/>
      <c r="B92" s="21" t="s">
        <v>77</v>
      </c>
      <c r="C92" s="12">
        <v>2627.6</v>
      </c>
      <c r="D92" s="12"/>
    </row>
    <row r="93" spans="1:4" ht="17.25" customHeight="1">
      <c r="A93" s="9"/>
      <c r="B93" s="21" t="s">
        <v>83</v>
      </c>
      <c r="C93" s="12">
        <v>2293.4</v>
      </c>
      <c r="D93" s="12"/>
    </row>
    <row r="94" spans="1:4" ht="18.75">
      <c r="A94" s="9"/>
      <c r="B94" s="21" t="s">
        <v>103</v>
      </c>
      <c r="C94" s="12">
        <f>100+1405</f>
        <v>1505</v>
      </c>
      <c r="D94" s="12"/>
    </row>
    <row r="95" spans="1:4" ht="18.75">
      <c r="A95" s="9"/>
      <c r="B95" s="14" t="s">
        <v>104</v>
      </c>
      <c r="C95" s="12">
        <v>10965.1</v>
      </c>
      <c r="D95" s="12"/>
    </row>
    <row r="96" spans="1:4" ht="18.75" hidden="1">
      <c r="A96" s="9"/>
      <c r="B96" s="14"/>
      <c r="C96" s="12"/>
      <c r="D96" s="12"/>
    </row>
    <row r="97" spans="1:4" ht="18.75" hidden="1">
      <c r="A97" s="9"/>
      <c r="B97" s="15"/>
      <c r="C97" s="12"/>
      <c r="D97" s="12"/>
    </row>
    <row r="98" spans="1:4" ht="18.75" hidden="1">
      <c r="A98" s="9"/>
      <c r="B98" s="15"/>
      <c r="C98" s="12"/>
      <c r="D98" s="12"/>
    </row>
    <row r="99" spans="1:4" ht="18.75" hidden="1">
      <c r="A99" s="9"/>
      <c r="B99" s="15"/>
      <c r="C99" s="12"/>
      <c r="D99" s="12"/>
    </row>
    <row r="100" spans="1:4" ht="18.75" hidden="1">
      <c r="A100" s="9">
        <v>2240.6</v>
      </c>
      <c r="B100" s="46" t="s">
        <v>30</v>
      </c>
      <c r="C100" s="47"/>
      <c r="D100" s="8"/>
    </row>
    <row r="101" spans="1:4" ht="18.75">
      <c r="A101" s="9">
        <v>2240.7</v>
      </c>
      <c r="B101" s="46" t="s">
        <v>52</v>
      </c>
      <c r="C101" s="47"/>
      <c r="D101" s="8">
        <v>90.83</v>
      </c>
    </row>
    <row r="102" spans="1:4" ht="18.75">
      <c r="A102" s="9">
        <v>2240.8</v>
      </c>
      <c r="B102" s="46" t="s">
        <v>41</v>
      </c>
      <c r="C102" s="47"/>
      <c r="D102" s="8">
        <v>1304.85</v>
      </c>
    </row>
    <row r="103" spans="1:4" ht="18.75">
      <c r="A103" s="9">
        <v>2240.9</v>
      </c>
      <c r="B103" s="46" t="s">
        <v>42</v>
      </c>
      <c r="C103" s="47"/>
      <c r="D103" s="8">
        <v>403</v>
      </c>
    </row>
    <row r="104" spans="1:4" ht="18.75" hidden="1">
      <c r="A104" s="9">
        <v>2241.1</v>
      </c>
      <c r="B104" s="46" t="s">
        <v>43</v>
      </c>
      <c r="C104" s="47"/>
      <c r="D104" s="8"/>
    </row>
    <row r="105" spans="1:4" ht="18.75" hidden="1">
      <c r="A105" s="9">
        <v>2241.2</v>
      </c>
      <c r="B105" s="46" t="s">
        <v>31</v>
      </c>
      <c r="C105" s="47"/>
      <c r="D105" s="8"/>
    </row>
    <row r="106" spans="1:4" ht="18.75">
      <c r="A106" s="9">
        <v>2241.3</v>
      </c>
      <c r="B106" s="46" t="s">
        <v>44</v>
      </c>
      <c r="C106" s="47"/>
      <c r="D106" s="8">
        <f>3230.45+313.15+313.15</f>
        <v>3856.75</v>
      </c>
    </row>
    <row r="107" spans="1:4" ht="18.75" hidden="1">
      <c r="A107" s="9">
        <v>2241.4</v>
      </c>
      <c r="B107" s="46" t="s">
        <v>45</v>
      </c>
      <c r="C107" s="47"/>
      <c r="D107" s="8"/>
    </row>
    <row r="108" spans="1:4" ht="18.75">
      <c r="A108" s="9">
        <v>2241.5</v>
      </c>
      <c r="B108" s="46" t="s">
        <v>53</v>
      </c>
      <c r="C108" s="47"/>
      <c r="D108" s="8">
        <f>4494+642</f>
        <v>5136</v>
      </c>
    </row>
    <row r="109" spans="1:4" ht="38.25" customHeight="1" hidden="1">
      <c r="A109" s="9">
        <v>2241.6</v>
      </c>
      <c r="B109" s="48" t="s">
        <v>46</v>
      </c>
      <c r="C109" s="47"/>
      <c r="D109" s="8"/>
    </row>
    <row r="110" spans="1:4" ht="18.75">
      <c r="A110" s="9">
        <v>2241.7</v>
      </c>
      <c r="B110" s="46" t="s">
        <v>47</v>
      </c>
      <c r="C110" s="47"/>
      <c r="D110" s="8">
        <v>866.28</v>
      </c>
    </row>
    <row r="111" spans="1:4" ht="18.75">
      <c r="A111" s="9">
        <v>2241.9</v>
      </c>
      <c r="B111" s="46" t="s">
        <v>48</v>
      </c>
      <c r="C111" s="47"/>
      <c r="D111" s="8">
        <f>6152.09+2458.82</f>
        <v>8610.91</v>
      </c>
    </row>
    <row r="112" spans="1:5" ht="18.75" hidden="1" outlineLevel="1">
      <c r="A112" s="9"/>
      <c r="B112" s="10"/>
      <c r="C112" s="11">
        <f>SUM(C113:C127)</f>
        <v>8610.910000000002</v>
      </c>
      <c r="D112" s="20"/>
      <c r="E112" s="13">
        <f>D111-C112</f>
        <v>0</v>
      </c>
    </row>
    <row r="113" spans="1:4" ht="18.75" collapsed="1">
      <c r="A113" s="9"/>
      <c r="B113" s="15" t="s">
        <v>93</v>
      </c>
      <c r="C113" s="12">
        <f>9.91+20.5+10.25+20.51+10.25+10.25+10.26+20.5+10.25+10.25</f>
        <v>132.93</v>
      </c>
      <c r="D113" s="12"/>
    </row>
    <row r="114" spans="1:4" ht="18.75">
      <c r="A114" s="9"/>
      <c r="B114" s="14" t="s">
        <v>94</v>
      </c>
      <c r="C114" s="12">
        <f>102+102+102+102</f>
        <v>408</v>
      </c>
      <c r="D114" s="12"/>
    </row>
    <row r="115" spans="1:4" ht="18.75">
      <c r="A115" s="9"/>
      <c r="B115" s="21" t="s">
        <v>92</v>
      </c>
      <c r="C115" s="12">
        <f>599.36+415.83+635.45</f>
        <v>1650.64</v>
      </c>
      <c r="D115" s="12"/>
    </row>
    <row r="116" spans="1:4" ht="18.75">
      <c r="A116" s="9"/>
      <c r="B116" s="21" t="s">
        <v>74</v>
      </c>
      <c r="C116" s="12">
        <v>4311.38</v>
      </c>
      <c r="D116" s="12"/>
    </row>
    <row r="117" spans="1:4" ht="18.75">
      <c r="A117" s="9"/>
      <c r="B117" s="21" t="s">
        <v>84</v>
      </c>
      <c r="C117" s="12">
        <v>193.68</v>
      </c>
      <c r="D117" s="12"/>
    </row>
    <row r="118" spans="1:4" ht="37.5">
      <c r="A118" s="9"/>
      <c r="B118" s="21" t="s">
        <v>85</v>
      </c>
      <c r="C118" s="12">
        <v>-96.84</v>
      </c>
      <c r="D118" s="12"/>
    </row>
    <row r="119" spans="1:4" ht="18.75">
      <c r="A119" s="9"/>
      <c r="B119" s="21" t="s">
        <v>105</v>
      </c>
      <c r="C119" s="12">
        <f>300+710</f>
        <v>1010</v>
      </c>
      <c r="D119" s="12"/>
    </row>
    <row r="120" spans="1:4" ht="18.75">
      <c r="A120" s="9"/>
      <c r="B120" s="15" t="s">
        <v>95</v>
      </c>
      <c r="C120" s="12">
        <v>540</v>
      </c>
      <c r="D120" s="12"/>
    </row>
    <row r="121" spans="1:4" ht="18.75">
      <c r="A121" s="9"/>
      <c r="B121" s="21" t="s">
        <v>106</v>
      </c>
      <c r="C121" s="12">
        <v>461.12</v>
      </c>
      <c r="D121" s="12"/>
    </row>
    <row r="122" spans="1:4" ht="18.75" hidden="1">
      <c r="A122" s="9"/>
      <c r="B122" s="14"/>
      <c r="C122" s="12"/>
      <c r="D122" s="12"/>
    </row>
    <row r="123" spans="1:4" ht="18.75" hidden="1">
      <c r="A123" s="9"/>
      <c r="B123" s="14"/>
      <c r="C123" s="12"/>
      <c r="D123" s="12"/>
    </row>
    <row r="124" spans="1:4" ht="18.75" hidden="1">
      <c r="A124" s="9"/>
      <c r="B124" s="14"/>
      <c r="C124" s="12"/>
      <c r="D124" s="12"/>
    </row>
    <row r="125" spans="1:4" ht="18.75" hidden="1">
      <c r="A125" s="9"/>
      <c r="B125" s="14"/>
      <c r="C125" s="12"/>
      <c r="D125" s="12"/>
    </row>
    <row r="126" spans="2:4" ht="18.75" hidden="1" outlineLevel="1">
      <c r="B126" s="22"/>
      <c r="D126" s="18" t="b">
        <f>D78=D79</f>
        <v>1</v>
      </c>
    </row>
    <row r="127" ht="18.75" hidden="1" collapsed="1">
      <c r="B127" s="22"/>
    </row>
    <row r="128" ht="18" customHeight="1"/>
  </sheetData>
  <sheetProtection/>
  <mergeCells count="31">
    <mergeCell ref="B16:C16"/>
    <mergeCell ref="B38:C38"/>
    <mergeCell ref="B90:C90"/>
    <mergeCell ref="B46:C46"/>
    <mergeCell ref="B101:C101"/>
    <mergeCell ref="B17:C17"/>
    <mergeCell ref="B39:C39"/>
    <mergeCell ref="B45:C45"/>
    <mergeCell ref="B15:C15"/>
    <mergeCell ref="A1:D1"/>
    <mergeCell ref="A2:D2"/>
    <mergeCell ref="B4:C4"/>
    <mergeCell ref="B6:C6"/>
    <mergeCell ref="B7:C7"/>
    <mergeCell ref="B104:C104"/>
    <mergeCell ref="B52:C52"/>
    <mergeCell ref="B78:C78"/>
    <mergeCell ref="B102:C102"/>
    <mergeCell ref="B81:C81"/>
    <mergeCell ref="B82:C82"/>
    <mergeCell ref="B80:C80"/>
    <mergeCell ref="B111:C111"/>
    <mergeCell ref="B105:C105"/>
    <mergeCell ref="B106:C106"/>
    <mergeCell ref="B107:C107"/>
    <mergeCell ref="B108:C108"/>
    <mergeCell ref="B89:C89"/>
    <mergeCell ref="B110:C110"/>
    <mergeCell ref="B100:C100"/>
    <mergeCell ref="B103:C103"/>
    <mergeCell ref="B109:C109"/>
  </mergeCells>
  <printOptions/>
  <pageMargins left="1.1811023622047243" right="0.1968503937007874" top="0.1968503937007874" bottom="1.1811023622047243" header="0.31496062992125984" footer="0.31496062992125984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Ісаєнко Л.Г.</dc:creator>
  <cp:keywords/>
  <dc:description/>
  <cp:lastModifiedBy>Пузанова С. М. [User17]</cp:lastModifiedBy>
  <cp:lastPrinted>2021-01-26T15:14:35Z</cp:lastPrinted>
  <dcterms:created xsi:type="dcterms:W3CDTF">2011-06-13T08:19:19Z</dcterms:created>
  <dcterms:modified xsi:type="dcterms:W3CDTF">2021-01-26T15:14:38Z</dcterms:modified>
  <cp:category/>
  <cp:version/>
  <cp:contentType/>
  <cp:contentStatus/>
</cp:coreProperties>
</file>